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firstSheet="8" activeTab="8"/>
  </bookViews>
  <sheets>
    <sheet name="XKTW 04, 2014" sheetId="1" r:id="rId1"/>
    <sheet name="00000000" sheetId="2" state="veryHidden" r:id="rId2"/>
    <sheet name="10000000" sheetId="3" state="veryHidden" r:id="rId3"/>
    <sheet name="20000000" sheetId="4" state="veryHidden" r:id="rId4"/>
    <sheet name="30000000" sheetId="5" state="veryHidden" r:id="rId5"/>
    <sheet name="40000000" sheetId="6" state="veryHidden" r:id="rId6"/>
    <sheet name="50000000" sheetId="7" state="veryHidden" r:id="rId7"/>
    <sheet name="60000000" sheetId="8" state="veryHidden" r:id="rId8"/>
    <sheet name="XKTW T8" sheetId="9" r:id="rId9"/>
    <sheet name="Sheet1 (2)" sheetId="10" state="hidden" r:id="rId10"/>
    <sheet name="Sheet2" sheetId="11" state="hidden" r:id="rId11"/>
    <sheet name="Sheet3" sheetId="12" r:id="rId12"/>
    <sheet name="Sheet1" sheetId="13" r:id="rId13"/>
  </sheets>
  <definedNames>
    <definedName name="_Fill" hidden="1">#REF!</definedName>
    <definedName name="nhan">#REF!</definedName>
    <definedName name="_xlnm.Print_Titles" localSheetId="0">'XKTW 04, 2014'!$10:$14</definedName>
    <definedName name="_xlnm.Print_Titles" localSheetId="8">'XKTW T8'!$10:$14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<sst xmlns="http://schemas.openxmlformats.org/spreadsheetml/2006/main" count="524" uniqueCount="255">
  <si>
    <t>A</t>
  </si>
  <si>
    <t>B</t>
  </si>
  <si>
    <t xml:space="preserve"> </t>
  </si>
  <si>
    <t>C</t>
  </si>
  <si>
    <t>1000 USD</t>
  </si>
  <si>
    <t>- Đơn vị báo cáo:</t>
  </si>
  <si>
    <t>Cục Thống kê Đồng Nai</t>
  </si>
  <si>
    <t>- Đơn vị nhận báo cáo:</t>
  </si>
  <si>
    <t>Tổng cục Thống kê</t>
  </si>
  <si>
    <t>Mã số</t>
  </si>
  <si>
    <t>Đơn vị tính</t>
  </si>
  <si>
    <t>Cộng dồn từ đầu năm đến cuối tháng báo cáo</t>
  </si>
  <si>
    <t>Lượng</t>
  </si>
  <si>
    <t>Trị giá (1000 USD)</t>
  </si>
  <si>
    <t xml:space="preserve"> I.Phân theo loại hình kinh tế</t>
  </si>
  <si>
    <t>1.Kinh tế nhà nước</t>
  </si>
  <si>
    <t>2.Kinh tế tập thể</t>
  </si>
  <si>
    <t>3.Kinh tế cá thể</t>
  </si>
  <si>
    <t>4.Kinh tế tư nhân</t>
  </si>
  <si>
    <t>5.Kinh tế có vốn ĐTNN</t>
  </si>
  <si>
    <t>Tấn</t>
  </si>
  <si>
    <t>Người lập biểu</t>
  </si>
  <si>
    <t>Nguyễn Tấn Lộc</t>
  </si>
  <si>
    <t>XUẤT KHẨU HÀNG HÓA</t>
  </si>
  <si>
    <t>PHÓ CỤC TRƯỞNG</t>
  </si>
  <si>
    <t>Trần Xuân Hà</t>
  </si>
  <si>
    <t>Biểu số: 007/BCC- TMDV</t>
  </si>
  <si>
    <t>Ban hành theo Thông tư</t>
  </si>
  <si>
    <t>số 08/2012/TT-BKHĐT</t>
  </si>
  <si>
    <t>ngày 7/11/2012 của Bộ trưởng</t>
  </si>
  <si>
    <t>Bộ Kế hoạch và Đầu tư</t>
  </si>
  <si>
    <t>Ngày nhận báo cáo</t>
  </si>
  <si>
    <t>Ngày 17 tháng báo cáo</t>
  </si>
  <si>
    <t>TỔNG GIÁ TRỊ</t>
  </si>
  <si>
    <t>01</t>
  </si>
  <si>
    <t>02</t>
  </si>
  <si>
    <t>03</t>
  </si>
  <si>
    <t>04</t>
  </si>
  <si>
    <t>05</t>
  </si>
  <si>
    <t>06</t>
  </si>
  <si>
    <t>''</t>
  </si>
  <si>
    <t>II. Nhóm/Mặt hàng chủ yếu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</si>
  <si>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</si>
  <si>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</si>
  <si>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</si>
  <si>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</si>
  <si>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</si>
  <si>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</si>
  <si>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</si>
  <si>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</si>
  <si>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</si>
  <si>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</si>
  <si>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</si>
  <si>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</si>
  <si>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</si>
  <si>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</si>
  <si>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</si>
  <si>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</si>
  <si>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</si>
  <si>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</si>
  <si>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</si>
  <si>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</si>
  <si>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</si>
  <si>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</si>
  <si>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</si>
  <si>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</si>
  <si>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</si>
  <si>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</si>
  <si>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</si>
  <si>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</si>
  <si>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</si>
  <si>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6. Hạt tiêu</t>
  </si>
  <si>
    <t>7. Gạo</t>
  </si>
  <si>
    <t>1. Hàng thủy sản</t>
  </si>
  <si>
    <t>2. Hàng rau quả</t>
  </si>
  <si>
    <t>3. Hạt điều</t>
  </si>
  <si>
    <t>4. Cà phê</t>
  </si>
  <si>
    <t xml:space="preserve">5. Chè </t>
  </si>
  <si>
    <t>8. Sắn và các sản phẩm từ sắn</t>
  </si>
  <si>
    <t>9. Bánh kẹo và các sản phẩm
từ ngũ cốc</t>
  </si>
  <si>
    <t>10. Than đá</t>
  </si>
  <si>
    <t>11. Dầu thô</t>
  </si>
  <si>
    <t>12. Xăng dầu các loại</t>
  </si>
  <si>
    <t>13. Quặng và khoáng sản khác</t>
  </si>
  <si>
    <t>14. Hóa chất</t>
  </si>
  <si>
    <t>15. Các sản phẩm hóa chất</t>
  </si>
  <si>
    <t>17. Chất dẻo nguyên liệu</t>
  </si>
  <si>
    <t>18. Sản phẩm từ chất dẻo</t>
  </si>
  <si>
    <t>19. Cao su</t>
  </si>
  <si>
    <t>20. Sản phẩm từ cao su</t>
  </si>
  <si>
    <t>21. Túi xách, ví, vali, mũ và ô dù</t>
  </si>
  <si>
    <t>22. Sản phẩm mây, tre, cói và thảm</t>
  </si>
  <si>
    <t>23. Gỗ</t>
  </si>
  <si>
    <t>24. Sản phẩm gỗ</t>
  </si>
  <si>
    <t>25. Giấy và các sản phẩm từ giấy</t>
  </si>
  <si>
    <t>26. Xơ, sợi dệt các loại</t>
  </si>
  <si>
    <t>27. Vải các loại</t>
  </si>
  <si>
    <t>28. Hàng dệt, may</t>
  </si>
  <si>
    <t>29. Giày, dép các loại</t>
  </si>
  <si>
    <t>30. Nguyên phụ liệu dệt may, da giày</t>
  </si>
  <si>
    <t>31. Sản phẩm gốm, sứ</t>
  </si>
  <si>
    <t>32. Thủy tinh và các sản phẩm
bằng thủy tinh</t>
  </si>
  <si>
    <t>33. Đá quý, kim loại quý 
và sản phẩm</t>
  </si>
  <si>
    <t>34. Sắt, thép</t>
  </si>
  <si>
    <t>35. Sản phẩm từ sắt, thép</t>
  </si>
  <si>
    <t>36. Kim loại thường khác
và sản phẩm</t>
  </si>
  <si>
    <t>37. Máy vi tính, sản phẩm điện tử
và linh kiện</t>
  </si>
  <si>
    <t>38. Điện thoại các loại và linh kiện</t>
  </si>
  <si>
    <t>39. Máy ảnh, máy quay phim
và linh kiện</t>
  </si>
  <si>
    <t>40. Máy móc thiết bị và dụng cụ 
phụ tùng</t>
  </si>
  <si>
    <t>41. Dây điện và dây cáp điện</t>
  </si>
  <si>
    <t>42. Phương tiện vận tải và 
phụ tùng</t>
  </si>
  <si>
    <t>43. Hàng hóa khác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</si>
  <si>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</si>
  <si>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</si>
  <si>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</si>
  <si>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</si>
  <si>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</si>
  <si>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</si>
  <si>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</si>
  <si>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</si>
  <si>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</si>
  <si>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</si>
  <si>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</si>
  <si>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</si>
  <si>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</si>
  <si>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</si>
  <si>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16. Phân bón các lọai</t>
  </si>
  <si>
    <t>KT. CỤC TRƯỞNG</t>
  </si>
  <si>
    <t>Người kiểm tra biểu</t>
  </si>
  <si>
    <t>Trịnh Thị Phương Thúy</t>
  </si>
  <si>
    <t>Cộng dồn từ đầu năm đến cuối tháng báo cáo so cùng kỳ
( %)</t>
  </si>
  <si>
    <t>Thực hiện
 tháng trước</t>
  </si>
  <si>
    <t>Dự tính tháng
 báo cáo</t>
  </si>
  <si>
    <t>Cộng dồn từ đầu năm đến trước tháng 
báo cáo</t>
  </si>
  <si>
    <t>- DN nhà nước Trung ương</t>
  </si>
  <si>
    <t>- DN ĐP (Nhà nước ĐP+NQD)</t>
  </si>
  <si>
    <t>Trị giá</t>
  </si>
  <si>
    <t>Thực hiện
 tháng 01</t>
  </si>
  <si>
    <t>Số:  111/ BC - CTK - TM</t>
  </si>
  <si>
    <t>Đã ký</t>
  </si>
  <si>
    <t xml:space="preserve">                                                                 Biên Hòa, ngày 17  tháng 03  năm 2014</t>
  </si>
  <si>
    <t>Tháng   04   năm 2014</t>
  </si>
  <si>
    <t>4 tháng 2013</t>
  </si>
  <si>
    <t>Thực hiện 
tháng 02/2014</t>
  </si>
  <si>
    <t>Thực hiện
 tháng 01/2014</t>
  </si>
  <si>
    <t>Thực hiện
 tháng 03/2014</t>
  </si>
  <si>
    <t xml:space="preserve">Thực hiện
tháng 04/2014
</t>
  </si>
  <si>
    <t>Đặng Thị Hiền</t>
  </si>
  <si>
    <t xml:space="preserve">                                 XUẤT KHẨU HÀNG HÓA</t>
  </si>
  <si>
    <t>`</t>
  </si>
  <si>
    <t xml:space="preserve">Thực hiện
tháng 05/2014
</t>
  </si>
  <si>
    <t xml:space="preserve">                                                                          Biên Hòa, ngày         tháng        năm 2014</t>
  </si>
  <si>
    <t xml:space="preserve">          Cục Thống kê Đồng Nai</t>
  </si>
  <si>
    <t>4.Kinh tế có vốn ĐTNN</t>
  </si>
  <si>
    <t>2. Hạt điều</t>
  </si>
  <si>
    <t>3. Cà phê</t>
  </si>
  <si>
    <t>4. Hạt tiêu</t>
  </si>
  <si>
    <t>5. Hóa chất</t>
  </si>
  <si>
    <t>6. Chất dẻo nguyên liệu</t>
  </si>
  <si>
    <t>7. Sản phẩm từ chất dẻo</t>
  </si>
  <si>
    <t>8. Cao su</t>
  </si>
  <si>
    <t>9. Túi xách, ví, vali, mũ và ô dù</t>
  </si>
  <si>
    <t>10. Sản phẩm gỗ</t>
  </si>
  <si>
    <t>11. Xơ, sợi dệt các loại</t>
  </si>
  <si>
    <t>12. Hàng dệt, may</t>
  </si>
  <si>
    <t>13. Giày, dép các loại</t>
  </si>
  <si>
    <t>14. Nguyên phụ liệu dệt may, da giày</t>
  </si>
  <si>
    <t>15. Sản phẩm gốm, sứ</t>
  </si>
  <si>
    <t>16. Sắt, thép</t>
  </si>
  <si>
    <t>17. Sản phẩm từ sắt, thép</t>
  </si>
  <si>
    <t>18. Máy vi tính, sản phẩm điện tử
và linh kiện</t>
  </si>
  <si>
    <t>19. Máy móc thiết bị và dụng cụ 
phụ tùng</t>
  </si>
  <si>
    <t>20. Dây điện và dây cáp điện</t>
  </si>
  <si>
    <t>21. Phương tiện vận tải và 
phụ tùng</t>
  </si>
  <si>
    <t>22. Hàng hóa khác</t>
  </si>
  <si>
    <t>7T</t>
  </si>
  <si>
    <t>XK</t>
  </si>
  <si>
    <t>NK</t>
  </si>
  <si>
    <t>12T</t>
  </si>
  <si>
    <t xml:space="preserve">Thực hiện
tháng 06/2014
</t>
  </si>
  <si>
    <t xml:space="preserve">Cộng dồn
7 tháng </t>
  </si>
  <si>
    <t>7 Tháng 2013</t>
  </si>
  <si>
    <t>- Đơn vị nhận báo cáo</t>
  </si>
  <si>
    <t xml:space="preserve">  Tổng cục Thống kê</t>
  </si>
  <si>
    <t xml:space="preserve"> - Đơn vị báo cáo:</t>
  </si>
  <si>
    <t xml:space="preserve">                                       KT. CỤC TRƯỞNG</t>
  </si>
  <si>
    <t xml:space="preserve">                                     PHÓ CỤC TRƯỞNG</t>
  </si>
  <si>
    <t xml:space="preserve">                                   Trần Xuân Hà</t>
  </si>
  <si>
    <t>CỤC THỐNG KÊ ĐỒNG NAI</t>
  </si>
  <si>
    <t>DANH SÁCH CÁC SỞ, NGÀNH CHƯA THỰC HIỆN CHẾ ĐỘ BÁO CÁO</t>
  </si>
  <si>
    <t>6 tháng đầu năm 2014</t>
  </si>
  <si>
    <t>STT</t>
  </si>
  <si>
    <t>Tên sở, ban ngành</t>
  </si>
  <si>
    <t>Tên báo cáo chưa thực hiện</t>
  </si>
  <si>
    <t>Ký hiệu báo cáo</t>
  </si>
  <si>
    <t>Loại báo cáo
(tháng, quý, 6 tháng, năm)</t>
  </si>
  <si>
    <t>Ngày          tháng         năm 2014</t>
  </si>
  <si>
    <t>Trưởng phòng</t>
  </si>
  <si>
    <t xml:space="preserve">                               Tháng  08 năm 2014</t>
  </si>
  <si>
    <t xml:space="preserve">Thực hiện
tháng 07/2014
</t>
  </si>
  <si>
    <t>Dự ước
tháng 08/2014</t>
  </si>
  <si>
    <t xml:space="preserve">Cộng dồn
8 tháng </t>
  </si>
  <si>
    <t>8 tháng 2014
 so cùng kỳ
( %)</t>
  </si>
  <si>
    <t>8 tháng 2013</t>
  </si>
  <si>
    <t>6 tháng cộng dồn</t>
  </si>
  <si>
    <t xml:space="preserve">Số:           / BC - CTK </t>
  </si>
  <si>
    <t>ten_nhom</t>
  </si>
  <si>
    <t>ten_dvt</t>
  </si>
  <si>
    <t>luong_ky</t>
  </si>
  <si>
    <t>trigia_ky</t>
  </si>
  <si>
    <t>luong_lk</t>
  </si>
  <si>
    <t>trigia_lk</t>
  </si>
  <si>
    <t>Giày dép các loại</t>
  </si>
  <si>
    <t>USD</t>
  </si>
  <si>
    <t>Hàng dệt, may</t>
  </si>
  <si>
    <t>Hàng hóa khác</t>
  </si>
  <si>
    <t>Xơ, sợi dệt các loại</t>
  </si>
  <si>
    <t>Gỗ và sản phẩm gỗ</t>
  </si>
  <si>
    <t>Máy móc, thiết bị, dụng cụ phụ tùng khác</t>
  </si>
  <si>
    <t>Cà phê</t>
  </si>
  <si>
    <t>Phương tiện vận tải và phụ tùng</t>
  </si>
  <si>
    <t>Sản phẩm từ sắt thép</t>
  </si>
  <si>
    <t>Máy vi tính, sản phẩm điện tử và linh kiện</t>
  </si>
  <si>
    <t>Sắt thép các loại</t>
  </si>
  <si>
    <t>Sản phẩm từ chất dẻo</t>
  </si>
  <si>
    <t>Túi xách, ví, vali, mũ và ô dù</t>
  </si>
  <si>
    <t>Nguyên phụ liệu dệt, may, da, giày</t>
  </si>
  <si>
    <t>Hạt điều</t>
  </si>
  <si>
    <t>Sản phẩm hóa chất</t>
  </si>
  <si>
    <t>Hàng thủy sản</t>
  </si>
  <si>
    <t>Chất dẻo nguyên liệu</t>
  </si>
  <si>
    <t>Hóa chất</t>
  </si>
  <si>
    <t>Sản phẩm gốm, sứ</t>
  </si>
  <si>
    <t>Kim  loại thường khác và sản phẩm</t>
  </si>
  <si>
    <t>Dây điện và dây cáp điện</t>
  </si>
  <si>
    <t>Hạt tiêu</t>
  </si>
  <si>
    <t>Sản phẩm từ cao su</t>
  </si>
  <si>
    <t>Giấy và các sản phẩm từ giấy</t>
  </si>
  <si>
    <t>Máy ảnh, máy quay phim và linh kiện</t>
  </si>
  <si>
    <t>Cao su</t>
  </si>
  <si>
    <t>Sắn và các sản phẩm từ sắn</t>
  </si>
  <si>
    <t>Sản phẩm mây, tr, cói, thảm</t>
  </si>
  <si>
    <t>Đá quí, kim loại quí và sản phẩm</t>
  </si>
  <si>
    <t>Hàng rau quả</t>
  </si>
  <si>
    <t>Thủy tinh và các sản phẩm từ thủy tinh</t>
  </si>
  <si>
    <t>Phân bón các loại</t>
  </si>
  <si>
    <t>Quặng và khoáng sản khác</t>
  </si>
  <si>
    <t>Bánh kẹo và các sản phẩm từ ngũ cốc</t>
  </si>
  <si>
    <t>Điện thoại các loại và linh kiện</t>
  </si>
  <si>
    <t>Than đá</t>
  </si>
  <si>
    <t>Chè</t>
  </si>
  <si>
    <t>Dầu thô</t>
  </si>
  <si>
    <t>Xăng dầu các loại</t>
  </si>
  <si>
    <t>Gạo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</si>
</sst>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.0"/>
    <numFmt numFmtId="181" formatCode="#,##0\ 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0.000"/>
    <numFmt numFmtId="186" formatCode="0.00000"/>
    <numFmt numFmtId="187" formatCode="0.0000"/>
    <numFmt numFmtId="188" formatCode="0.000000"/>
    <numFmt numFmtId="189" formatCode="0.0000000000%"/>
    <numFmt numFmtId="190" formatCode="0.0000000"/>
    <numFmt numFmtId="191" formatCode="0.0%"/>
    <numFmt numFmtId="192" formatCode="_(* #,##0.000_);_(* \(#,##0.000\);_(* &quot;-&quot;??_);_(@_)"/>
    <numFmt numFmtId="193" formatCode="_(* #,##0.0000_);_(* \(#,##0.0000\);_(* &quot;-&quot;??_);_(@_)"/>
    <numFmt numFmtId="194" formatCode="0.000000000%"/>
    <numFmt numFmtId="195" formatCode="0.00000000%"/>
    <numFmt numFmtId="196" formatCode="0.0000000%"/>
    <numFmt numFmtId="197" formatCode="0.000000%"/>
    <numFmt numFmtId="198" formatCode="0.00000%"/>
    <numFmt numFmtId="199" formatCode="0.00000000"/>
    <numFmt numFmtId="200" formatCode="0.0000%"/>
    <numFmt numFmtId="201" formatCode="_(&quot;$&quot;* ###,0&quot;.&quot;00_);_(&quot;$&quot;* \(###,0&quot;.&quot;00\);_(&quot;$&quot;* &quot;-&quot;??_);_(@_)"/>
    <numFmt numFmtId="202" formatCode="_(* ###,0&quot;.&quot;00_);_(* \(###,0&quot;.&quot;00\);_(* &quot;-&quot;??_);_(@_)"/>
    <numFmt numFmtId="203" formatCode="_(* ###,0&quot;.&quot;00_);_(* \(###,0&quot;.&quot;00\);_(* &quot;-&quot;_);_(@_)"/>
    <numFmt numFmtId="204" formatCode="_(* #&quot;.&quot;##0.00_);_(* \(#&quot;.&quot;##0.00\);_(* &quot;-&quot;_);_(@_)"/>
    <numFmt numFmtId="205" formatCode="_(* #,##0.00_);_(* \(#,##0.00\);_(* &quot;-&quot;_);_(@_)"/>
    <numFmt numFmtId="206" formatCode="_(* #,##0.0_);_(* \(#,##0.0\);_(* &quot;-&quot;_);_(@_)"/>
    <numFmt numFmtId="207" formatCode="_(* #,##0.00000_);_(* \(#,##0.00000\);_(* &quot;-&quot;??_);_(@_)"/>
    <numFmt numFmtId="208" formatCode="_(* #,##0.000000_);_(* \(#,##0.000000\);_(* &quot;-&quot;??_);_(@_)"/>
    <numFmt numFmtId="209" formatCode="mmm\-yyyy"/>
    <numFmt numFmtId="210" formatCode="#,##0;[Red]#,##0"/>
    <numFmt numFmtId="211" formatCode="#,##0.00;[Red]#,##0.00"/>
    <numFmt numFmtId="212" formatCode="#,##0.0;[Red]#,##0.0"/>
    <numFmt numFmtId="213" formatCode="&quot;\&quot;#,##0;[Red]&quot;\&quot;\-#,##0"/>
    <numFmt numFmtId="214" formatCode="&quot;\&quot;#,##0.00;[Red]&quot;\&quot;\-#,##0.00"/>
    <numFmt numFmtId="215" formatCode="\$#,##0\ ;\(\$#,##0\)"/>
    <numFmt numFmtId="216" formatCode="&quot;\&quot;#,##0;[Red]&quot;\&quot;&quot;\&quot;\-#,##0"/>
    <numFmt numFmtId="217" formatCode="&quot;\&quot;#,##0.00;[Red]&quot;\&quot;&quot;\&quot;&quot;\&quot;&quot;\&quot;&quot;\&quot;&quot;\&quot;\-#,##0.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&quot;Z$&quot;#,##0_);\(&quot;Z$&quot;#,##0\)"/>
    <numFmt numFmtId="222" formatCode="&quot;Z$&quot;#,##0_);[Red]\(&quot;Z$&quot;#,##0\)"/>
    <numFmt numFmtId="223" formatCode="&quot;Z$&quot;#,##0.00_);\(&quot;Z$&quot;#,##0.00\)"/>
    <numFmt numFmtId="224" formatCode="&quot;Z$&quot;#,##0.00_);[Red]\(&quot;Z$&quot;#,##0.00\)"/>
    <numFmt numFmtId="225" formatCode="_(&quot;Z$&quot;* #,##0_);_(&quot;Z$&quot;* \(#,##0\);_(&quot;Z$&quot;* &quot;-&quot;_);_(@_)"/>
    <numFmt numFmtId="226" formatCode="_(&quot;Z$&quot;* #,##0.00_);_(&quot;Z$&quot;* \(#,##0.00\);_(&quot;Z$&quot;* &quot;-&quot;??_);_(@_)"/>
    <numFmt numFmtId="227" formatCode="_(* #,##0.0_);_(* \(#,##0.0\);_(* &quot;-&quot;?_);_(@_)"/>
  </numFmts>
  <fonts count="85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8"/>
      <name val="VNtimes new roman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3"/>
      <name val="VNtimes new roman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34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72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4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0" fontId="9" fillId="0" borderId="0">
      <alignment/>
      <protection/>
    </xf>
  </cellStyleXfs>
  <cellXfs count="280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2" fillId="32" borderId="0" xfId="0" applyFont="1" applyFill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left" vertical="center"/>
    </xf>
    <xf numFmtId="183" fontId="12" fillId="32" borderId="0" xfId="43" applyNumberFormat="1" applyFont="1" applyFill="1" applyAlignment="1">
      <alignment horizontal="center" vertical="center"/>
    </xf>
    <xf numFmtId="0" fontId="13" fillId="32" borderId="0" xfId="0" applyFont="1" applyFill="1" applyAlignment="1">
      <alignment horizontal="left" vertical="center"/>
    </xf>
    <xf numFmtId="0" fontId="12" fillId="32" borderId="0" xfId="0" applyFont="1" applyFill="1" applyAlignment="1">
      <alignment horizontal="left" vertical="center"/>
    </xf>
    <xf numFmtId="0" fontId="16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left" vertical="center"/>
    </xf>
    <xf numFmtId="0" fontId="15" fillId="32" borderId="11" xfId="0" applyFont="1" applyFill="1" applyBorder="1" applyAlignment="1">
      <alignment horizontal="center" vertical="center"/>
    </xf>
    <xf numFmtId="37" fontId="14" fillId="32" borderId="11" xfId="43" applyNumberFormat="1" applyFont="1" applyFill="1" applyBorder="1" applyAlignment="1">
      <alignment horizontal="center" vertical="center"/>
    </xf>
    <xf numFmtId="2" fontId="14" fillId="32" borderId="12" xfId="0" applyNumberFormat="1" applyFont="1" applyFill="1" applyBorder="1" applyAlignment="1">
      <alignment horizontal="left" vertical="center"/>
    </xf>
    <xf numFmtId="2" fontId="14" fillId="32" borderId="13" xfId="0" applyNumberFormat="1" applyFont="1" applyFill="1" applyBorder="1" applyAlignment="1">
      <alignment horizontal="left" vertical="center"/>
    </xf>
    <xf numFmtId="0" fontId="10" fillId="32" borderId="0" xfId="0" applyFont="1" applyFill="1" applyAlignment="1">
      <alignment horizontal="center" vertical="center"/>
    </xf>
    <xf numFmtId="0" fontId="15" fillId="32" borderId="13" xfId="0" applyFont="1" applyFill="1" applyBorder="1" applyAlignment="1">
      <alignment horizontal="left" vertical="center"/>
    </xf>
    <xf numFmtId="2" fontId="15" fillId="32" borderId="13" xfId="0" applyNumberFormat="1" applyFont="1" applyFill="1" applyBorder="1" applyAlignment="1">
      <alignment horizontal="left" vertical="center"/>
    </xf>
    <xf numFmtId="2" fontId="15" fillId="32" borderId="13" xfId="0" applyNumberFormat="1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left" vertical="center" wrapText="1"/>
    </xf>
    <xf numFmtId="2" fontId="15" fillId="32" borderId="16" xfId="0" applyNumberFormat="1" applyFont="1" applyFill="1" applyBorder="1" applyAlignment="1">
      <alignment horizontal="left" vertical="center"/>
    </xf>
    <xf numFmtId="184" fontId="12" fillId="32" borderId="0" xfId="43" applyNumberFormat="1" applyFont="1" applyFill="1" applyAlignment="1">
      <alignment horizontal="center" vertical="center"/>
    </xf>
    <xf numFmtId="3" fontId="12" fillId="32" borderId="0" xfId="0" applyNumberFormat="1" applyFont="1" applyFill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184" fontId="10" fillId="32" borderId="12" xfId="43" applyNumberFormat="1" applyFont="1" applyFill="1" applyBorder="1" applyAlignment="1" quotePrefix="1">
      <alignment horizontal="right" vertical="center"/>
    </xf>
    <xf numFmtId="184" fontId="13" fillId="32" borderId="12" xfId="43" applyNumberFormat="1" applyFont="1" applyFill="1" applyBorder="1" applyAlignment="1">
      <alignment horizontal="right" vertical="center"/>
    </xf>
    <xf numFmtId="184" fontId="13" fillId="32" borderId="13" xfId="43" applyNumberFormat="1" applyFont="1" applyFill="1" applyBorder="1" applyAlignment="1" quotePrefix="1">
      <alignment horizontal="right" vertical="center"/>
    </xf>
    <xf numFmtId="184" fontId="13" fillId="32" borderId="13" xfId="43" applyNumberFormat="1" applyFont="1" applyFill="1" applyBorder="1" applyAlignment="1">
      <alignment horizontal="right" vertical="center"/>
    </xf>
    <xf numFmtId="184" fontId="21" fillId="32" borderId="13" xfId="43" applyNumberFormat="1" applyFont="1" applyFill="1" applyBorder="1" applyAlignment="1">
      <alignment horizontal="right" vertical="center"/>
    </xf>
    <xf numFmtId="184" fontId="10" fillId="32" borderId="13" xfId="43" applyNumberFormat="1" applyFont="1" applyFill="1" applyBorder="1" applyAlignment="1">
      <alignment horizontal="right" vertical="center"/>
    </xf>
    <xf numFmtId="184" fontId="22" fillId="32" borderId="13" xfId="43" applyNumberFormat="1" applyFont="1" applyFill="1" applyBorder="1" applyAlignment="1" quotePrefix="1">
      <alignment horizontal="right" vertical="center"/>
    </xf>
    <xf numFmtId="183" fontId="13" fillId="32" borderId="13" xfId="43" applyNumberFormat="1" applyFont="1" applyFill="1" applyBorder="1" applyAlignment="1" quotePrefix="1">
      <alignment horizontal="right" vertical="center"/>
    </xf>
    <xf numFmtId="3" fontId="13" fillId="32" borderId="13" xfId="0" applyNumberFormat="1" applyFont="1" applyFill="1" applyBorder="1" applyAlignment="1">
      <alignment horizontal="right" vertical="center"/>
    </xf>
    <xf numFmtId="3" fontId="13" fillId="33" borderId="13" xfId="0" applyNumberFormat="1" applyFont="1" applyFill="1" applyBorder="1" applyAlignment="1">
      <alignment horizontal="right" vertical="center"/>
    </xf>
    <xf numFmtId="3" fontId="13" fillId="32" borderId="13" xfId="0" applyNumberFormat="1" applyFont="1" applyFill="1" applyBorder="1" applyAlignment="1" quotePrefix="1">
      <alignment horizontal="right" vertical="center"/>
    </xf>
    <xf numFmtId="184" fontId="10" fillId="32" borderId="12" xfId="43" applyNumberFormat="1" applyFont="1" applyFill="1" applyBorder="1" applyAlignment="1" quotePrefix="1">
      <alignment horizontal="center" vertical="center"/>
    </xf>
    <xf numFmtId="184" fontId="13" fillId="32" borderId="13" xfId="43" applyNumberFormat="1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 quotePrefix="1">
      <alignment horizontal="center" vertical="center"/>
    </xf>
    <xf numFmtId="2" fontId="10" fillId="32" borderId="12" xfId="0" applyNumberFormat="1" applyFont="1" applyFill="1" applyBorder="1" applyAlignment="1">
      <alignment horizontal="center" vertical="center"/>
    </xf>
    <xf numFmtId="3" fontId="23" fillId="32" borderId="12" xfId="0" applyNumberFormat="1" applyFont="1" applyFill="1" applyBorder="1" applyAlignment="1">
      <alignment horizontal="center" vertical="center"/>
    </xf>
    <xf numFmtId="184" fontId="73" fillId="32" borderId="12" xfId="43" applyNumberFormat="1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183" fontId="10" fillId="32" borderId="13" xfId="43" applyNumberFormat="1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2" fontId="10" fillId="32" borderId="13" xfId="0" applyNumberFormat="1" applyFont="1" applyFill="1" applyBorder="1" applyAlignment="1">
      <alignment horizontal="center" vertical="center"/>
    </xf>
    <xf numFmtId="3" fontId="24" fillId="32" borderId="13" xfId="0" applyNumberFormat="1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 horizontal="center" vertical="center"/>
    </xf>
    <xf numFmtId="2" fontId="13" fillId="32" borderId="13" xfId="0" applyNumberFormat="1" applyFont="1" applyFill="1" applyBorder="1" applyAlignment="1">
      <alignment horizontal="center" vertical="center"/>
    </xf>
    <xf numFmtId="184" fontId="13" fillId="32" borderId="13" xfId="43" applyNumberFormat="1" applyFont="1" applyFill="1" applyBorder="1" applyAlignment="1" quotePrefix="1">
      <alignment horizontal="center" vertical="center"/>
    </xf>
    <xf numFmtId="183" fontId="13" fillId="32" borderId="13" xfId="43" applyNumberFormat="1" applyFont="1" applyFill="1" applyBorder="1" applyAlignment="1">
      <alignment horizontal="center" vertical="center"/>
    </xf>
    <xf numFmtId="2" fontId="13" fillId="32" borderId="13" xfId="0" applyNumberFormat="1" applyFont="1" applyFill="1" applyBorder="1" applyAlignment="1" quotePrefix="1">
      <alignment horizontal="center" vertical="center"/>
    </xf>
    <xf numFmtId="3" fontId="23" fillId="32" borderId="13" xfId="0" applyNumberFormat="1" applyFont="1" applyFill="1" applyBorder="1" applyAlignment="1">
      <alignment horizontal="center" vertical="center"/>
    </xf>
    <xf numFmtId="0" fontId="13" fillId="32" borderId="13" xfId="0" applyFont="1" applyFill="1" applyBorder="1" applyAlignment="1" quotePrefix="1">
      <alignment horizontal="center" vertical="center"/>
    </xf>
    <xf numFmtId="171" fontId="13" fillId="32" borderId="13" xfId="43" applyFont="1" applyFill="1" applyBorder="1" applyAlignment="1" quotePrefix="1">
      <alignment horizontal="right" vertical="center"/>
    </xf>
    <xf numFmtId="3" fontId="13" fillId="33" borderId="13" xfId="0" applyNumberFormat="1" applyFont="1" applyFill="1" applyBorder="1" applyAlignment="1" quotePrefix="1">
      <alignment horizontal="right" vertical="center"/>
    </xf>
    <xf numFmtId="3" fontId="10" fillId="32" borderId="13" xfId="0" applyNumberFormat="1" applyFont="1" applyFill="1" applyBorder="1" applyAlignment="1">
      <alignment horizontal="right" vertical="center"/>
    </xf>
    <xf numFmtId="3" fontId="74" fillId="33" borderId="13" xfId="0" applyNumberFormat="1" applyFont="1" applyFill="1" applyBorder="1" applyAlignment="1">
      <alignment horizontal="right" vertical="center"/>
    </xf>
    <xf numFmtId="3" fontId="75" fillId="33" borderId="13" xfId="0" applyNumberFormat="1" applyFont="1" applyFill="1" applyBorder="1" applyAlignment="1" quotePrefix="1">
      <alignment horizontal="right" vertical="center"/>
    </xf>
    <xf numFmtId="0" fontId="13" fillId="32" borderId="16" xfId="0" applyFont="1" applyFill="1" applyBorder="1" applyAlignment="1" quotePrefix="1">
      <alignment horizontal="center" vertical="center"/>
    </xf>
    <xf numFmtId="2" fontId="13" fillId="32" borderId="16" xfId="0" applyNumberFormat="1" applyFont="1" applyFill="1" applyBorder="1" applyAlignment="1">
      <alignment horizontal="center" vertical="center"/>
    </xf>
    <xf numFmtId="3" fontId="10" fillId="32" borderId="16" xfId="0" applyNumberFormat="1" applyFont="1" applyFill="1" applyBorder="1" applyAlignment="1">
      <alignment horizontal="right" vertical="center"/>
    </xf>
    <xf numFmtId="3" fontId="13" fillId="32" borderId="16" xfId="0" applyNumberFormat="1" applyFont="1" applyFill="1" applyBorder="1" applyAlignment="1">
      <alignment horizontal="right" vertical="center"/>
    </xf>
    <xf numFmtId="3" fontId="13" fillId="32" borderId="16" xfId="0" applyNumberFormat="1" applyFont="1" applyFill="1" applyBorder="1" applyAlignment="1">
      <alignment horizontal="center" vertical="center"/>
    </xf>
    <xf numFmtId="184" fontId="13" fillId="32" borderId="16" xfId="43" applyNumberFormat="1" applyFont="1" applyFill="1" applyBorder="1" applyAlignment="1">
      <alignment horizontal="center" vertical="center"/>
    </xf>
    <xf numFmtId="183" fontId="13" fillId="32" borderId="16" xfId="43" applyNumberFormat="1" applyFont="1" applyFill="1" applyBorder="1" applyAlignment="1">
      <alignment horizontal="center" vertical="center"/>
    </xf>
    <xf numFmtId="184" fontId="16" fillId="32" borderId="0" xfId="43" applyNumberFormat="1" applyFont="1" applyFill="1" applyAlignment="1">
      <alignment horizontal="center" vertical="center"/>
    </xf>
    <xf numFmtId="184" fontId="14" fillId="32" borderId="11" xfId="43" applyNumberFormat="1" applyFont="1" applyFill="1" applyBorder="1" applyAlignment="1">
      <alignment horizontal="center" vertical="center"/>
    </xf>
    <xf numFmtId="183" fontId="10" fillId="32" borderId="0" xfId="43" applyNumberFormat="1" applyFont="1" applyFill="1" applyBorder="1" applyAlignment="1">
      <alignment horizontal="center" vertical="center"/>
    </xf>
    <xf numFmtId="183" fontId="10" fillId="32" borderId="10" xfId="43" applyNumberFormat="1" applyFont="1" applyFill="1" applyBorder="1" applyAlignment="1">
      <alignment horizontal="center" vertical="center"/>
    </xf>
    <xf numFmtId="183" fontId="13" fillId="32" borderId="12" xfId="43" applyNumberFormat="1" applyFont="1" applyFill="1" applyBorder="1" applyAlignment="1">
      <alignment horizontal="center" vertical="center"/>
    </xf>
    <xf numFmtId="183" fontId="10" fillId="32" borderId="12" xfId="43" applyNumberFormat="1" applyFont="1" applyFill="1" applyBorder="1" applyAlignment="1">
      <alignment horizontal="center" vertical="center"/>
    </xf>
    <xf numFmtId="2" fontId="15" fillId="32" borderId="13" xfId="0" applyNumberFormat="1" applyFont="1" applyFill="1" applyBorder="1" applyAlignment="1" quotePrefix="1">
      <alignment horizontal="left" vertical="center"/>
    </xf>
    <xf numFmtId="183" fontId="15" fillId="32" borderId="13" xfId="43" applyNumberFormat="1" applyFont="1" applyFill="1" applyBorder="1" applyAlignment="1">
      <alignment horizontal="center" vertical="center"/>
    </xf>
    <xf numFmtId="184" fontId="13" fillId="33" borderId="13" xfId="43" applyNumberFormat="1" applyFont="1" applyFill="1" applyBorder="1" applyAlignment="1" quotePrefix="1">
      <alignment horizontal="right" vertical="center"/>
    </xf>
    <xf numFmtId="3" fontId="25" fillId="32" borderId="12" xfId="0" applyNumberFormat="1" applyFont="1" applyFill="1" applyBorder="1" applyAlignment="1">
      <alignment horizontal="center" vertical="center"/>
    </xf>
    <xf numFmtId="184" fontId="14" fillId="32" borderId="12" xfId="43" applyNumberFormat="1" applyFont="1" applyFill="1" applyBorder="1" applyAlignment="1" quotePrefix="1">
      <alignment horizontal="center" vertical="center"/>
    </xf>
    <xf numFmtId="3" fontId="26" fillId="32" borderId="13" xfId="0" applyNumberFormat="1" applyFont="1" applyFill="1" applyBorder="1" applyAlignment="1">
      <alignment horizontal="center" vertical="center"/>
    </xf>
    <xf numFmtId="3" fontId="14" fillId="32" borderId="13" xfId="0" applyNumberFormat="1" applyFont="1" applyFill="1" applyBorder="1" applyAlignment="1">
      <alignment horizontal="center" vertical="center"/>
    </xf>
    <xf numFmtId="3" fontId="25" fillId="32" borderId="17" xfId="0" applyNumberFormat="1" applyFont="1" applyFill="1" applyBorder="1" applyAlignment="1">
      <alignment horizontal="center" vertical="center"/>
    </xf>
    <xf numFmtId="184" fontId="15" fillId="32" borderId="13" xfId="43" applyNumberFormat="1" applyFont="1" applyFill="1" applyBorder="1" applyAlignment="1" quotePrefix="1">
      <alignment horizontal="center" vertical="center"/>
    </xf>
    <xf numFmtId="184" fontId="15" fillId="32" borderId="13" xfId="43" applyNumberFormat="1" applyFont="1" applyFill="1" applyBorder="1" applyAlignment="1">
      <alignment horizontal="center" vertical="center"/>
    </xf>
    <xf numFmtId="3" fontId="25" fillId="32" borderId="13" xfId="0" applyNumberFormat="1" applyFont="1" applyFill="1" applyBorder="1" applyAlignment="1">
      <alignment horizontal="center" vertical="center"/>
    </xf>
    <xf numFmtId="184" fontId="15" fillId="32" borderId="13" xfId="43" applyNumberFormat="1" applyFont="1" applyFill="1" applyBorder="1" applyAlignment="1">
      <alignment horizontal="right" vertical="center"/>
    </xf>
    <xf numFmtId="184" fontId="15" fillId="32" borderId="13" xfId="43" applyNumberFormat="1" applyFont="1" applyFill="1" applyBorder="1" applyAlignment="1" quotePrefix="1">
      <alignment horizontal="right" vertical="center"/>
    </xf>
    <xf numFmtId="3" fontId="15" fillId="32" borderId="13" xfId="0" applyNumberFormat="1" applyFont="1" applyFill="1" applyBorder="1" applyAlignment="1">
      <alignment horizontal="right" vertical="center"/>
    </xf>
    <xf numFmtId="3" fontId="15" fillId="32" borderId="13" xfId="0" applyNumberFormat="1" applyFont="1" applyFill="1" applyBorder="1" applyAlignment="1" quotePrefix="1">
      <alignment horizontal="right" vertical="center"/>
    </xf>
    <xf numFmtId="171" fontId="15" fillId="32" borderId="13" xfId="43" applyFont="1" applyFill="1" applyBorder="1" applyAlignment="1" quotePrefix="1">
      <alignment horizontal="right" vertical="center"/>
    </xf>
    <xf numFmtId="3" fontId="15" fillId="33" borderId="13" xfId="0" applyNumberFormat="1" applyFont="1" applyFill="1" applyBorder="1" applyAlignment="1">
      <alignment horizontal="right" vertical="center"/>
    </xf>
    <xf numFmtId="3" fontId="15" fillId="33" borderId="13" xfId="0" applyNumberFormat="1" applyFont="1" applyFill="1" applyBorder="1" applyAlignment="1" quotePrefix="1">
      <alignment horizontal="right" vertical="center"/>
    </xf>
    <xf numFmtId="3" fontId="14" fillId="32" borderId="13" xfId="0" applyNumberFormat="1" applyFont="1" applyFill="1" applyBorder="1" applyAlignment="1">
      <alignment horizontal="right" vertical="center"/>
    </xf>
    <xf numFmtId="3" fontId="76" fillId="33" borderId="13" xfId="0" applyNumberFormat="1" applyFont="1" applyFill="1" applyBorder="1" applyAlignment="1">
      <alignment horizontal="right" vertical="center"/>
    </xf>
    <xf numFmtId="3" fontId="77" fillId="33" borderId="13" xfId="0" applyNumberFormat="1" applyFont="1" applyFill="1" applyBorder="1" applyAlignment="1" quotePrefix="1">
      <alignment horizontal="right" vertical="center"/>
    </xf>
    <xf numFmtId="184" fontId="14" fillId="32" borderId="12" xfId="43" applyNumberFormat="1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3" fontId="15" fillId="32" borderId="13" xfId="0" applyNumberFormat="1" applyFont="1" applyFill="1" applyBorder="1" applyAlignment="1">
      <alignment horizontal="center" vertical="center"/>
    </xf>
    <xf numFmtId="184" fontId="12" fillId="32" borderId="13" xfId="43" applyNumberFormat="1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184" fontId="10" fillId="32" borderId="16" xfId="43" applyNumberFormat="1" applyFont="1" applyFill="1" applyBorder="1" applyAlignment="1">
      <alignment horizontal="center" vertical="center"/>
    </xf>
    <xf numFmtId="184" fontId="14" fillId="32" borderId="13" xfId="43" applyNumberFormat="1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171" fontId="13" fillId="32" borderId="13" xfId="43" applyFont="1" applyFill="1" applyBorder="1" applyAlignment="1">
      <alignment horizontal="right" vertical="center"/>
    </xf>
    <xf numFmtId="4" fontId="13" fillId="32" borderId="13" xfId="0" applyNumberFormat="1" applyFont="1" applyFill="1" applyBorder="1" applyAlignment="1">
      <alignment horizontal="right" vertical="center"/>
    </xf>
    <xf numFmtId="2" fontId="13" fillId="32" borderId="0" xfId="0" applyNumberFormat="1" applyFont="1" applyFill="1" applyBorder="1" applyAlignment="1">
      <alignment horizontal="center" vertical="center"/>
    </xf>
    <xf numFmtId="171" fontId="13" fillId="33" borderId="13" xfId="43" applyFont="1" applyFill="1" applyBorder="1" applyAlignment="1">
      <alignment horizontal="center" vertical="center"/>
    </xf>
    <xf numFmtId="184" fontId="27" fillId="32" borderId="12" xfId="43" applyNumberFormat="1" applyFont="1" applyFill="1" applyBorder="1" applyAlignment="1" quotePrefix="1">
      <alignment horizontal="center" vertical="center"/>
    </xf>
    <xf numFmtId="184" fontId="27" fillId="32" borderId="13" xfId="0" applyNumberFormat="1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171" fontId="24" fillId="32" borderId="13" xfId="43" applyFont="1" applyFill="1" applyBorder="1" applyAlignment="1">
      <alignment horizontal="center" vertical="center"/>
    </xf>
    <xf numFmtId="171" fontId="23" fillId="32" borderId="13" xfId="43" applyFont="1" applyFill="1" applyBorder="1" applyAlignment="1">
      <alignment horizontal="center" vertical="center"/>
    </xf>
    <xf numFmtId="171" fontId="15" fillId="32" borderId="13" xfId="43" applyFont="1" applyFill="1" applyBorder="1" applyAlignment="1" quotePrefix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171" fontId="10" fillId="32" borderId="13" xfId="43" applyFont="1" applyFill="1" applyBorder="1" applyAlignment="1">
      <alignment horizontal="right" vertical="center"/>
    </xf>
    <xf numFmtId="184" fontId="10" fillId="32" borderId="13" xfId="43" applyNumberFormat="1" applyFont="1" applyFill="1" applyBorder="1" applyAlignment="1">
      <alignment horizontal="center" vertical="center"/>
    </xf>
    <xf numFmtId="2" fontId="78" fillId="32" borderId="13" xfId="0" applyNumberFormat="1" applyFont="1" applyFill="1" applyBorder="1" applyAlignment="1">
      <alignment horizontal="left" vertical="center"/>
    </xf>
    <xf numFmtId="0" fontId="78" fillId="32" borderId="13" xfId="0" applyFont="1" applyFill="1" applyBorder="1" applyAlignment="1">
      <alignment horizontal="left" vertical="center"/>
    </xf>
    <xf numFmtId="171" fontId="25" fillId="32" borderId="13" xfId="43" applyFont="1" applyFill="1" applyBorder="1" applyAlignment="1">
      <alignment horizontal="center" vertical="center"/>
    </xf>
    <xf numFmtId="183" fontId="12" fillId="32" borderId="13" xfId="43" applyNumberFormat="1" applyFont="1" applyFill="1" applyBorder="1" applyAlignment="1">
      <alignment horizontal="center" vertical="center"/>
    </xf>
    <xf numFmtId="1" fontId="29" fillId="32" borderId="12" xfId="0" applyNumberFormat="1" applyFont="1" applyFill="1" applyBorder="1" applyAlignment="1" quotePrefix="1">
      <alignment horizontal="center" vertical="center"/>
    </xf>
    <xf numFmtId="2" fontId="27" fillId="32" borderId="12" xfId="0" applyNumberFormat="1" applyFont="1" applyFill="1" applyBorder="1" applyAlignment="1">
      <alignment horizontal="center" vertical="center"/>
    </xf>
    <xf numFmtId="3" fontId="30" fillId="32" borderId="12" xfId="0" applyNumberFormat="1" applyFont="1" applyFill="1" applyBorder="1" applyAlignment="1">
      <alignment horizontal="center" vertical="center"/>
    </xf>
    <xf numFmtId="184" fontId="27" fillId="32" borderId="12" xfId="43" applyNumberFormat="1" applyFont="1" applyFill="1" applyBorder="1" applyAlignment="1" quotePrefix="1">
      <alignment horizontal="right" vertical="center"/>
    </xf>
    <xf numFmtId="183" fontId="29" fillId="32" borderId="12" xfId="43" applyNumberFormat="1" applyFont="1" applyFill="1" applyBorder="1" applyAlignment="1">
      <alignment horizontal="center" vertical="center"/>
    </xf>
    <xf numFmtId="184" fontId="27" fillId="32" borderId="12" xfId="43" applyNumberFormat="1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183" fontId="27" fillId="32" borderId="18" xfId="43" applyNumberFormat="1" applyFont="1" applyFill="1" applyBorder="1" applyAlignment="1">
      <alignment horizontal="center" vertical="center"/>
    </xf>
    <xf numFmtId="0" fontId="29" fillId="32" borderId="0" xfId="0" applyFont="1" applyFill="1" applyAlignment="1">
      <alignment horizontal="center" vertical="center"/>
    </xf>
    <xf numFmtId="184" fontId="28" fillId="32" borderId="13" xfId="43" applyNumberFormat="1" applyFont="1" applyFill="1" applyBorder="1" applyAlignment="1" quotePrefix="1">
      <alignment horizontal="right" vertical="center"/>
    </xf>
    <xf numFmtId="184" fontId="28" fillId="32" borderId="13" xfId="43" applyNumberFormat="1" applyFont="1" applyFill="1" applyBorder="1" applyAlignment="1">
      <alignment horizontal="right" vertical="center"/>
    </xf>
    <xf numFmtId="183" fontId="27" fillId="32" borderId="12" xfId="43" applyNumberFormat="1" applyFont="1" applyFill="1" applyBorder="1" applyAlignment="1" quotePrefix="1">
      <alignment horizontal="center" vertical="center"/>
    </xf>
    <xf numFmtId="183" fontId="13" fillId="32" borderId="13" xfId="43" applyNumberFormat="1" applyFont="1" applyFill="1" applyBorder="1" applyAlignment="1" quotePrefix="1">
      <alignment horizontal="center" vertical="center"/>
    </xf>
    <xf numFmtId="184" fontId="15" fillId="0" borderId="0" xfId="43" applyNumberFormat="1" applyFont="1" applyAlignment="1">
      <alignment/>
    </xf>
    <xf numFmtId="184" fontId="78" fillId="0" borderId="0" xfId="43" applyNumberFormat="1" applyFont="1" applyAlignment="1">
      <alignment/>
    </xf>
    <xf numFmtId="184" fontId="14" fillId="0" borderId="0" xfId="43" applyNumberFormat="1" applyFont="1" applyAlignment="1">
      <alignment/>
    </xf>
    <xf numFmtId="184" fontId="14" fillId="32" borderId="0" xfId="0" applyNumberFormat="1" applyFont="1" applyFill="1" applyAlignment="1">
      <alignment horizontal="center" vertical="center"/>
    </xf>
    <xf numFmtId="184" fontId="29" fillId="32" borderId="13" xfId="43" applyNumberFormat="1" applyFont="1" applyFill="1" applyBorder="1" applyAlignment="1" quotePrefix="1">
      <alignment horizontal="right" vertical="center"/>
    </xf>
    <xf numFmtId="0" fontId="13" fillId="32" borderId="19" xfId="0" applyFont="1" applyFill="1" applyBorder="1" applyAlignment="1">
      <alignment horizontal="center" vertical="center"/>
    </xf>
    <xf numFmtId="171" fontId="29" fillId="32" borderId="12" xfId="43" applyNumberFormat="1" applyFont="1" applyFill="1" applyBorder="1" applyAlignment="1">
      <alignment horizontal="right" vertical="center"/>
    </xf>
    <xf numFmtId="184" fontId="31" fillId="32" borderId="13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14" fillId="32" borderId="0" xfId="0" applyFont="1" applyFill="1" applyBorder="1" applyAlignment="1">
      <alignment vertical="center"/>
    </xf>
    <xf numFmtId="184" fontId="73" fillId="32" borderId="13" xfId="43" applyNumberFormat="1" applyFont="1" applyFill="1" applyBorder="1" applyAlignment="1" quotePrefix="1">
      <alignment horizontal="right" vertical="center"/>
    </xf>
    <xf numFmtId="0" fontId="11" fillId="32" borderId="0" xfId="0" applyFont="1" applyFill="1" applyAlignment="1">
      <alignment horizontal="center" vertical="center"/>
    </xf>
    <xf numFmtId="184" fontId="15" fillId="0" borderId="0" xfId="43" applyNumberFormat="1" applyFont="1" applyAlignment="1">
      <alignment horizontal="center" vertical="center"/>
    </xf>
    <xf numFmtId="184" fontId="15" fillId="0" borderId="11" xfId="43" applyNumberFormat="1" applyFont="1" applyBorder="1" applyAlignment="1">
      <alignment/>
    </xf>
    <xf numFmtId="184" fontId="14" fillId="0" borderId="11" xfId="43" applyNumberFormat="1" applyFont="1" applyBorder="1" applyAlignment="1">
      <alignment horizontal="center" vertical="center"/>
    </xf>
    <xf numFmtId="184" fontId="14" fillId="0" borderId="11" xfId="43" applyNumberFormat="1" applyFont="1" applyBorder="1" applyAlignment="1">
      <alignment vertical="center"/>
    </xf>
    <xf numFmtId="184" fontId="15" fillId="34" borderId="11" xfId="43" applyNumberFormat="1" applyFont="1" applyFill="1" applyBorder="1" applyAlignment="1">
      <alignment/>
    </xf>
    <xf numFmtId="184" fontId="14" fillId="0" borderId="11" xfId="43" applyNumberFormat="1" applyFont="1" applyBorder="1" applyAlignment="1">
      <alignment/>
    </xf>
    <xf numFmtId="171" fontId="15" fillId="0" borderId="11" xfId="43" applyFont="1" applyBorder="1" applyAlignment="1">
      <alignment/>
    </xf>
    <xf numFmtId="184" fontId="15" fillId="0" borderId="11" xfId="43" applyNumberFormat="1" applyFont="1" applyBorder="1" applyAlignment="1">
      <alignment horizontal="center" vertical="center"/>
    </xf>
    <xf numFmtId="184" fontId="14" fillId="0" borderId="0" xfId="43" applyNumberFormat="1" applyFont="1" applyAlignment="1">
      <alignment horizontal="center" vertical="center"/>
    </xf>
    <xf numFmtId="183" fontId="15" fillId="0" borderId="0" xfId="43" applyNumberFormat="1" applyFont="1" applyAlignment="1">
      <alignment/>
    </xf>
    <xf numFmtId="184" fontId="16" fillId="32" borderId="13" xfId="43" applyNumberFormat="1" applyFont="1" applyFill="1" applyBorder="1" applyAlignment="1">
      <alignment horizontal="center" vertical="center"/>
    </xf>
    <xf numFmtId="184" fontId="29" fillId="32" borderId="13" xfId="43" applyNumberFormat="1" applyFont="1" applyFill="1" applyBorder="1" applyAlignment="1">
      <alignment horizontal="center" vertical="center"/>
    </xf>
    <xf numFmtId="184" fontId="27" fillId="32" borderId="13" xfId="43" applyNumberFormat="1" applyFont="1" applyFill="1" applyBorder="1" applyAlignment="1">
      <alignment horizontal="center" vertical="center"/>
    </xf>
    <xf numFmtId="183" fontId="27" fillId="32" borderId="13" xfId="43" applyNumberFormat="1" applyFont="1" applyFill="1" applyBorder="1" applyAlignment="1" quotePrefix="1">
      <alignment horizontal="right" vertical="center"/>
    </xf>
    <xf numFmtId="183" fontId="29" fillId="32" borderId="13" xfId="43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9" xfId="0" applyFont="1" applyBorder="1" applyAlignment="1">
      <alignment/>
    </xf>
    <xf numFmtId="184" fontId="27" fillId="32" borderId="17" xfId="43" applyNumberFormat="1" applyFont="1" applyFill="1" applyBorder="1" applyAlignment="1" quotePrefix="1">
      <alignment horizontal="right" vertical="center"/>
    </xf>
    <xf numFmtId="184" fontId="0" fillId="0" borderId="0" xfId="43" applyNumberFormat="1" applyFont="1" applyAlignment="1">
      <alignment/>
    </xf>
    <xf numFmtId="184" fontId="32" fillId="0" borderId="0" xfId="43" applyNumberFormat="1" applyFont="1" applyAlignment="1">
      <alignment/>
    </xf>
    <xf numFmtId="183" fontId="27" fillId="32" borderId="17" xfId="43" applyNumberFormat="1" applyFont="1" applyFill="1" applyBorder="1" applyAlignment="1" quotePrefix="1">
      <alignment horizontal="right" vertical="center"/>
    </xf>
    <xf numFmtId="184" fontId="12" fillId="32" borderId="12" xfId="43" applyNumberFormat="1" applyFont="1" applyFill="1" applyBorder="1" applyAlignment="1">
      <alignment horizontal="center" vertical="center"/>
    </xf>
    <xf numFmtId="0" fontId="79" fillId="32" borderId="0" xfId="0" applyFont="1" applyFill="1" applyAlignment="1">
      <alignment horizontal="center" vertical="center"/>
    </xf>
    <xf numFmtId="0" fontId="80" fillId="32" borderId="0" xfId="0" applyFont="1" applyFill="1" applyBorder="1" applyAlignment="1">
      <alignment vertical="center"/>
    </xf>
    <xf numFmtId="0" fontId="80" fillId="32" borderId="0" xfId="0" applyFont="1" applyFill="1" applyAlignment="1">
      <alignment horizontal="center" vertical="center"/>
    </xf>
    <xf numFmtId="0" fontId="81" fillId="32" borderId="0" xfId="0" applyFont="1" applyFill="1" applyBorder="1" applyAlignment="1">
      <alignment horizontal="center" vertical="center"/>
    </xf>
    <xf numFmtId="0" fontId="81" fillId="32" borderId="10" xfId="0" applyFont="1" applyFill="1" applyBorder="1" applyAlignment="1">
      <alignment horizontal="center" vertical="center"/>
    </xf>
    <xf numFmtId="0" fontId="82" fillId="32" borderId="27" xfId="0" applyFont="1" applyFill="1" applyBorder="1" applyAlignment="1">
      <alignment horizontal="center" vertical="center" wrapText="1"/>
    </xf>
    <xf numFmtId="0" fontId="82" fillId="32" borderId="28" xfId="0" applyFont="1" applyFill="1" applyBorder="1" applyAlignment="1">
      <alignment horizontal="center" vertical="center" wrapText="1"/>
    </xf>
    <xf numFmtId="0" fontId="82" fillId="32" borderId="29" xfId="0" applyFont="1" applyFill="1" applyBorder="1" applyAlignment="1">
      <alignment horizontal="center" vertical="center" wrapText="1"/>
    </xf>
    <xf numFmtId="0" fontId="82" fillId="32" borderId="11" xfId="0" applyFont="1" applyFill="1" applyBorder="1" applyAlignment="1">
      <alignment horizontal="center" vertical="center"/>
    </xf>
    <xf numFmtId="184" fontId="83" fillId="32" borderId="17" xfId="43" applyNumberFormat="1" applyFont="1" applyFill="1" applyBorder="1" applyAlignment="1" quotePrefix="1">
      <alignment horizontal="right" vertical="center"/>
    </xf>
    <xf numFmtId="3" fontId="81" fillId="32" borderId="13" xfId="0" applyNumberFormat="1" applyFont="1" applyFill="1" applyBorder="1" applyAlignment="1">
      <alignment horizontal="center" vertical="center"/>
    </xf>
    <xf numFmtId="184" fontId="84" fillId="32" borderId="17" xfId="43" applyNumberFormat="1" applyFont="1" applyFill="1" applyBorder="1" applyAlignment="1" quotePrefix="1">
      <alignment horizontal="right" vertical="center"/>
    </xf>
    <xf numFmtId="184" fontId="84" fillId="32" borderId="13" xfId="43" applyNumberFormat="1" applyFont="1" applyFill="1" applyBorder="1" applyAlignment="1" quotePrefix="1">
      <alignment horizontal="right" vertical="center"/>
    </xf>
    <xf numFmtId="184" fontId="83" fillId="32" borderId="13" xfId="0" applyNumberFormat="1" applyFont="1" applyFill="1" applyBorder="1" applyAlignment="1">
      <alignment horizontal="center" vertical="center"/>
    </xf>
    <xf numFmtId="184" fontId="73" fillId="32" borderId="13" xfId="43" applyNumberFormat="1" applyFont="1" applyFill="1" applyBorder="1" applyAlignment="1">
      <alignment horizontal="right" vertical="center"/>
    </xf>
    <xf numFmtId="184" fontId="73" fillId="32" borderId="16" xfId="43" applyNumberFormat="1" applyFont="1" applyFill="1" applyBorder="1" applyAlignment="1">
      <alignment horizontal="center" vertical="center"/>
    </xf>
    <xf numFmtId="171" fontId="0" fillId="0" borderId="0" xfId="43" applyFont="1" applyAlignment="1">
      <alignment/>
    </xf>
    <xf numFmtId="184" fontId="15" fillId="32" borderId="0" xfId="0" applyNumberFormat="1" applyFont="1" applyFill="1" applyAlignment="1">
      <alignment horizontal="center" vertical="center"/>
    </xf>
    <xf numFmtId="171" fontId="15" fillId="32" borderId="0" xfId="43" applyFont="1" applyFill="1" applyAlignment="1">
      <alignment horizontal="center" vertical="center"/>
    </xf>
    <xf numFmtId="171" fontId="10" fillId="32" borderId="14" xfId="43" applyFont="1" applyFill="1" applyBorder="1" applyAlignment="1">
      <alignment horizontal="center" vertical="center"/>
    </xf>
    <xf numFmtId="171" fontId="13" fillId="32" borderId="13" xfId="43" applyNumberFormat="1" applyFont="1" applyFill="1" applyBorder="1" applyAlignment="1">
      <alignment horizontal="center" vertical="center"/>
    </xf>
    <xf numFmtId="171" fontId="10" fillId="32" borderId="0" xfId="0" applyNumberFormat="1" applyFont="1" applyFill="1" applyAlignment="1">
      <alignment horizontal="center" vertical="center"/>
    </xf>
    <xf numFmtId="171" fontId="13" fillId="32" borderId="13" xfId="43" applyNumberFormat="1" applyFont="1" applyFill="1" applyBorder="1" applyAlignment="1">
      <alignment horizontal="right" vertical="center"/>
    </xf>
    <xf numFmtId="171" fontId="83" fillId="32" borderId="17" xfId="43" applyNumberFormat="1" applyFont="1" applyFill="1" applyBorder="1" applyAlignment="1" quotePrefix="1">
      <alignment horizontal="right" vertical="center"/>
    </xf>
    <xf numFmtId="171" fontId="29" fillId="32" borderId="13" xfId="43" applyNumberFormat="1" applyFont="1" applyFill="1" applyBorder="1" applyAlignment="1" quotePrefix="1">
      <alignment horizontal="right" vertical="center"/>
    </xf>
    <xf numFmtId="180" fontId="10" fillId="32" borderId="13" xfId="0" applyNumberFormat="1" applyFont="1" applyFill="1" applyBorder="1" applyAlignment="1">
      <alignment horizontal="center" vertical="center"/>
    </xf>
    <xf numFmtId="0" fontId="33" fillId="35" borderId="30" xfId="64" applyFont="1" applyFill="1" applyBorder="1" applyAlignment="1">
      <alignment horizontal="center"/>
      <protection/>
    </xf>
    <xf numFmtId="0" fontId="33" fillId="0" borderId="31" xfId="64" applyFont="1" applyFill="1" applyBorder="1" applyAlignment="1">
      <alignment wrapText="1"/>
      <protection/>
    </xf>
    <xf numFmtId="0" fontId="33" fillId="0" borderId="31" xfId="64" applyFont="1" applyFill="1" applyBorder="1" applyAlignment="1">
      <alignment horizontal="right" wrapText="1"/>
      <protection/>
    </xf>
    <xf numFmtId="184" fontId="29" fillId="32" borderId="0" xfId="0" applyNumberFormat="1" applyFont="1" applyFill="1" applyAlignment="1">
      <alignment horizontal="center" vertical="center"/>
    </xf>
    <xf numFmtId="182" fontId="29" fillId="32" borderId="0" xfId="0" applyNumberFormat="1" applyFont="1" applyFill="1" applyAlignment="1">
      <alignment horizontal="center" vertical="center"/>
    </xf>
    <xf numFmtId="184" fontId="12" fillId="32" borderId="0" xfId="0" applyNumberFormat="1" applyFont="1" applyFill="1" applyAlignment="1">
      <alignment horizontal="center" vertical="center"/>
    </xf>
    <xf numFmtId="0" fontId="10" fillId="32" borderId="0" xfId="0" applyFont="1" applyFill="1" applyBorder="1" applyAlignment="1">
      <alignment horizontal="left" vertical="center"/>
    </xf>
    <xf numFmtId="0" fontId="14" fillId="32" borderId="11" xfId="0" applyFont="1" applyFill="1" applyBorder="1" applyAlignment="1">
      <alignment horizontal="center" vertical="center" wrapText="1"/>
    </xf>
    <xf numFmtId="3" fontId="16" fillId="32" borderId="0" xfId="0" applyNumberFormat="1" applyFont="1" applyFill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183" fontId="14" fillId="32" borderId="11" xfId="43" applyNumberFormat="1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183" fontId="14" fillId="32" borderId="27" xfId="43" applyNumberFormat="1" applyFont="1" applyFill="1" applyBorder="1" applyAlignment="1">
      <alignment horizontal="center" vertical="center"/>
    </xf>
    <xf numFmtId="183" fontId="14" fillId="32" borderId="28" xfId="43" applyNumberFormat="1" applyFont="1" applyFill="1" applyBorder="1" applyAlignment="1">
      <alignment horizontal="center" vertical="center"/>
    </xf>
    <xf numFmtId="183" fontId="14" fillId="32" borderId="29" xfId="43" applyNumberFormat="1" applyFont="1" applyFill="1" applyBorder="1" applyAlignment="1">
      <alignment horizontal="center" vertical="center"/>
    </xf>
    <xf numFmtId="3" fontId="19" fillId="32" borderId="0" xfId="0" applyNumberFormat="1" applyFont="1" applyFill="1" applyAlignment="1">
      <alignment horizontal="center" vertical="center"/>
    </xf>
    <xf numFmtId="3" fontId="15" fillId="32" borderId="0" xfId="0" applyNumberFormat="1" applyFont="1" applyFill="1" applyAlignment="1">
      <alignment horizontal="center" vertical="center"/>
    </xf>
    <xf numFmtId="3" fontId="18" fillId="32" borderId="0" xfId="0" applyNumberFormat="1" applyFont="1" applyFill="1" applyAlignment="1">
      <alignment horizontal="center" vertical="center"/>
    </xf>
    <xf numFmtId="0" fontId="14" fillId="32" borderId="11" xfId="0" applyFont="1" applyFill="1" applyBorder="1" applyAlignment="1">
      <alignment horizontal="left" vertical="center" wrapText="1"/>
    </xf>
    <xf numFmtId="0" fontId="14" fillId="32" borderId="27" xfId="0" applyFont="1" applyFill="1" applyBorder="1" applyAlignment="1">
      <alignment horizontal="center" vertical="center" wrapText="1"/>
    </xf>
    <xf numFmtId="0" fontId="14" fillId="32" borderId="28" xfId="0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left" vertical="center"/>
    </xf>
    <xf numFmtId="0" fontId="10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center" vertical="center"/>
    </xf>
    <xf numFmtId="184" fontId="16" fillId="32" borderId="32" xfId="43" applyNumberFormat="1" applyFont="1" applyFill="1" applyBorder="1" applyAlignment="1">
      <alignment horizontal="center" vertical="center"/>
    </xf>
    <xf numFmtId="184" fontId="16" fillId="32" borderId="0" xfId="43" applyNumberFormat="1" applyFont="1" applyFill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14" fillId="32" borderId="28" xfId="0" applyFont="1" applyFill="1" applyBorder="1" applyAlignment="1">
      <alignment horizontal="center" vertical="center"/>
    </xf>
    <xf numFmtId="0" fontId="14" fillId="32" borderId="29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82" fillId="32" borderId="33" xfId="0" applyFont="1" applyFill="1" applyBorder="1" applyAlignment="1">
      <alignment horizontal="center" vertical="center" wrapText="1"/>
    </xf>
    <xf numFmtId="0" fontId="82" fillId="32" borderId="34" xfId="0" applyFont="1" applyFill="1" applyBorder="1" applyAlignment="1">
      <alignment horizontal="center" vertical="center" wrapText="1"/>
    </xf>
    <xf numFmtId="0" fontId="82" fillId="32" borderId="35" xfId="0" applyFont="1" applyFill="1" applyBorder="1" applyAlignment="1">
      <alignment horizontal="center" vertical="center" wrapText="1"/>
    </xf>
    <xf numFmtId="0" fontId="82" fillId="32" borderId="36" xfId="0" applyFont="1" applyFill="1" applyBorder="1" applyAlignment="1">
      <alignment horizontal="center" vertical="center" wrapText="1"/>
    </xf>
    <xf numFmtId="0" fontId="18" fillId="32" borderId="37" xfId="0" applyFont="1" applyFill="1" applyBorder="1" applyAlignment="1">
      <alignment horizontal="right" vertical="center"/>
    </xf>
    <xf numFmtId="183" fontId="14" fillId="32" borderId="27" xfId="43" applyNumberFormat="1" applyFont="1" applyFill="1" applyBorder="1" applyAlignment="1">
      <alignment horizontal="center" vertical="center" wrapText="1"/>
    </xf>
    <xf numFmtId="183" fontId="14" fillId="32" borderId="28" xfId="43" applyNumberFormat="1" applyFont="1" applyFill="1" applyBorder="1" applyAlignment="1">
      <alignment horizontal="center" vertical="center" wrapText="1"/>
    </xf>
    <xf numFmtId="183" fontId="14" fillId="32" borderId="29" xfId="43" applyNumberFormat="1" applyFont="1" applyFill="1" applyBorder="1" applyAlignment="1">
      <alignment horizontal="center" vertical="center" wrapText="1"/>
    </xf>
    <xf numFmtId="184" fontId="16" fillId="32" borderId="12" xfId="43" applyNumberFormat="1" applyFont="1" applyFill="1" applyBorder="1" applyAlignment="1">
      <alignment horizontal="center" vertical="center"/>
    </xf>
    <xf numFmtId="184" fontId="16" fillId="32" borderId="13" xfId="43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4" fillId="32" borderId="33" xfId="0" applyFont="1" applyFill="1" applyBorder="1" applyAlignment="1">
      <alignment horizontal="center" vertical="center" wrapText="1"/>
    </xf>
    <xf numFmtId="0" fontId="14" fillId="32" borderId="34" xfId="0" applyFont="1" applyFill="1" applyBorder="1" applyAlignment="1">
      <alignment horizontal="center" vertical="center" wrapText="1"/>
    </xf>
    <xf numFmtId="0" fontId="14" fillId="32" borderId="35" xfId="0" applyFont="1" applyFill="1" applyBorder="1" applyAlignment="1">
      <alignment horizontal="center" vertical="center" wrapText="1"/>
    </xf>
    <xf numFmtId="0" fontId="14" fillId="32" borderId="36" xfId="0" applyFont="1" applyFill="1" applyBorder="1" applyAlignment="1">
      <alignment horizontal="center" vertical="center" wrapText="1"/>
    </xf>
    <xf numFmtId="184" fontId="14" fillId="32" borderId="11" xfId="43" applyNumberFormat="1" applyFont="1" applyFill="1" applyBorder="1" applyAlignment="1">
      <alignment horizontal="center" vertical="center" wrapText="1"/>
    </xf>
    <xf numFmtId="184" fontId="14" fillId="32" borderId="27" xfId="43" applyNumberFormat="1" applyFont="1" applyFill="1" applyBorder="1" applyAlignment="1">
      <alignment horizontal="center" vertical="center"/>
    </xf>
    <xf numFmtId="184" fontId="14" fillId="32" borderId="28" xfId="43" applyNumberFormat="1" applyFont="1" applyFill="1" applyBorder="1" applyAlignment="1">
      <alignment horizontal="center" vertical="center"/>
    </xf>
    <xf numFmtId="184" fontId="14" fillId="32" borderId="29" xfId="43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3" fillId="32" borderId="0" xfId="0" applyFont="1" applyFill="1" applyAlignment="1" quotePrefix="1">
      <alignment horizontal="center" vertical="center"/>
    </xf>
    <xf numFmtId="184" fontId="14" fillId="0" borderId="11" xfId="43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/>
    </xf>
  </cellXfs>
  <cellStyles count="68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똿뗦먛귟 [0.00]_PRODUCT DETAIL Q1" xfId="71"/>
    <cellStyle name="똿뗦먛귟_PRODUCT DETAIL Q1" xfId="72"/>
    <cellStyle name="믅됞 [0.00]_PRODUCT DETAIL Q1" xfId="73"/>
    <cellStyle name="믅됞_PRODUCT DETAIL Q1" xfId="74"/>
    <cellStyle name="백분율_HOBONG" xfId="75"/>
    <cellStyle name="뷭?_BOOKSHIP" xfId="76"/>
    <cellStyle name="콤마 [0]_1202" xfId="77"/>
    <cellStyle name="콤마_1202" xfId="78"/>
    <cellStyle name="통화 [0]_1202" xfId="79"/>
    <cellStyle name="통화_1202" xfId="80"/>
    <cellStyle name="표준_(정보부문)월별인원계획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100" zoomScalePageLayoutView="0" workbookViewId="0" topLeftCell="A9">
      <pane xSplit="5" ySplit="7" topLeftCell="F16" activePane="bottomRight" state="frozen"/>
      <selection pane="topLeft" activeCell="A9" sqref="A9"/>
      <selection pane="topRight" activeCell="F9" sqref="F9"/>
      <selection pane="bottomLeft" activeCell="A16" sqref="A16"/>
      <selection pane="bottomRight" activeCell="I23" sqref="I23"/>
    </sheetView>
  </sheetViews>
  <sheetFormatPr defaultColWidth="8.72265625" defaultRowHeight="16.5"/>
  <cols>
    <col min="1" max="1" width="28.8125" style="11" customWidth="1"/>
    <col min="2" max="2" width="6.453125" style="5" customWidth="1"/>
    <col min="3" max="3" width="9.6328125" style="5" customWidth="1"/>
    <col min="4" max="5" width="9.6328125" style="5" hidden="1" customWidth="1"/>
    <col min="6" max="6" width="6.99609375" style="5" customWidth="1"/>
    <col min="7" max="7" width="9.8125" style="5" customWidth="1"/>
    <col min="8" max="8" width="7.8125" style="5" customWidth="1"/>
    <col min="9" max="9" width="9.8125" style="5" customWidth="1"/>
    <col min="10" max="10" width="7.54296875" style="5" customWidth="1"/>
    <col min="11" max="11" width="10.0859375" style="5" customWidth="1"/>
    <col min="12" max="12" width="7.8125" style="5" customWidth="1"/>
    <col min="13" max="13" width="10.36328125" style="5" customWidth="1"/>
    <col min="14" max="14" width="8.0859375" style="9" customWidth="1"/>
    <col min="15" max="15" width="9.8125" style="9" customWidth="1"/>
    <col min="16" max="16" width="10.0859375" style="29" customWidth="1"/>
    <col min="17" max="17" width="12.6328125" style="29" bestFit="1" customWidth="1"/>
    <col min="18" max="16384" width="8.90625" style="5" customWidth="1"/>
  </cols>
  <sheetData>
    <row r="1" spans="1:16" ht="21" customHeight="1" hidden="1">
      <c r="A1" s="8" t="s">
        <v>26</v>
      </c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P1" s="5"/>
    </row>
    <row r="2" spans="1:16" ht="21" customHeight="1" hidden="1">
      <c r="A2" s="10" t="s">
        <v>27</v>
      </c>
      <c r="B2" s="243" t="s">
        <v>23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5" t="s">
        <v>5</v>
      </c>
      <c r="N2" s="245"/>
      <c r="O2" s="245"/>
      <c r="P2" s="5"/>
    </row>
    <row r="3" spans="1:16" ht="18.75" customHeight="1" hidden="1">
      <c r="A3" s="11" t="s">
        <v>28</v>
      </c>
      <c r="B3" s="247" t="s">
        <v>142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6" t="s">
        <v>6</v>
      </c>
      <c r="N3" s="246"/>
      <c r="O3" s="246"/>
      <c r="P3" s="5"/>
    </row>
    <row r="4" spans="1:16" ht="17.25" customHeight="1" hidden="1">
      <c r="A4" s="11" t="s">
        <v>29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45" t="s">
        <v>7</v>
      </c>
      <c r="N4" s="245"/>
      <c r="O4" s="245"/>
      <c r="P4" s="5"/>
    </row>
    <row r="5" spans="1:16" ht="16.5" customHeight="1" hidden="1">
      <c r="A5" s="11" t="s">
        <v>30</v>
      </c>
      <c r="M5" s="225" t="s">
        <v>8</v>
      </c>
      <c r="N5" s="225"/>
      <c r="O5" s="225"/>
      <c r="P5" s="5"/>
    </row>
    <row r="6" spans="1:16" ht="16.5" customHeight="1" hidden="1">
      <c r="A6" s="11" t="s">
        <v>31</v>
      </c>
      <c r="M6" s="13"/>
      <c r="N6" s="78"/>
      <c r="P6" s="5"/>
    </row>
    <row r="7" spans="1:16" ht="16.5" customHeight="1" hidden="1">
      <c r="A7" s="11" t="s">
        <v>32</v>
      </c>
      <c r="M7" s="13"/>
      <c r="N7" s="78"/>
      <c r="P7" s="5"/>
    </row>
    <row r="8" spans="1:16" ht="16.5" customHeight="1" hidden="1">
      <c r="A8" s="11" t="s">
        <v>139</v>
      </c>
      <c r="M8" s="13"/>
      <c r="N8" s="78"/>
      <c r="P8" s="5"/>
    </row>
    <row r="9" spans="13:16" ht="16.5" customHeight="1">
      <c r="M9" s="14"/>
      <c r="N9" s="79"/>
      <c r="P9" s="5"/>
    </row>
    <row r="10" spans="1:18" s="12" customFormat="1" ht="21" customHeight="1">
      <c r="A10" s="239"/>
      <c r="B10" s="240" t="s">
        <v>9</v>
      </c>
      <c r="C10" s="240" t="s">
        <v>10</v>
      </c>
      <c r="D10" s="226" t="s">
        <v>138</v>
      </c>
      <c r="E10" s="226"/>
      <c r="F10" s="226" t="s">
        <v>132</v>
      </c>
      <c r="G10" s="226"/>
      <c r="H10" s="226" t="s">
        <v>134</v>
      </c>
      <c r="I10" s="226"/>
      <c r="J10" s="226" t="s">
        <v>133</v>
      </c>
      <c r="K10" s="226"/>
      <c r="L10" s="226" t="s">
        <v>11</v>
      </c>
      <c r="M10" s="242"/>
      <c r="N10" s="242" t="s">
        <v>131</v>
      </c>
      <c r="O10" s="226"/>
      <c r="P10" s="76"/>
      <c r="Q10" s="29"/>
      <c r="R10" s="5"/>
    </row>
    <row r="11" spans="1:18" s="12" customFormat="1" ht="51.75" customHeight="1">
      <c r="A11" s="239"/>
      <c r="B11" s="241"/>
      <c r="C11" s="241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76"/>
      <c r="Q11" s="29"/>
      <c r="R11" s="5"/>
    </row>
    <row r="12" spans="1:18" s="12" customFormat="1" ht="9.75" customHeight="1">
      <c r="A12" s="239"/>
      <c r="B12" s="241"/>
      <c r="C12" s="241"/>
      <c r="D12" s="228" t="s">
        <v>12</v>
      </c>
      <c r="E12" s="226" t="s">
        <v>13</v>
      </c>
      <c r="F12" s="228" t="s">
        <v>12</v>
      </c>
      <c r="G12" s="226" t="s">
        <v>13</v>
      </c>
      <c r="H12" s="228" t="s">
        <v>12</v>
      </c>
      <c r="I12" s="226" t="s">
        <v>13</v>
      </c>
      <c r="J12" s="250" t="s">
        <v>12</v>
      </c>
      <c r="K12" s="226" t="s">
        <v>13</v>
      </c>
      <c r="L12" s="250" t="s">
        <v>12</v>
      </c>
      <c r="M12" s="226" t="s">
        <v>13</v>
      </c>
      <c r="N12" s="233" t="s">
        <v>12</v>
      </c>
      <c r="O12" s="229" t="s">
        <v>13</v>
      </c>
      <c r="P12" s="76"/>
      <c r="Q12" s="29"/>
      <c r="R12" s="5"/>
    </row>
    <row r="13" spans="1:18" s="12" customFormat="1" ht="6.75" customHeight="1">
      <c r="A13" s="239"/>
      <c r="B13" s="241"/>
      <c r="C13" s="241"/>
      <c r="D13" s="228"/>
      <c r="E13" s="226"/>
      <c r="F13" s="228"/>
      <c r="G13" s="226"/>
      <c r="H13" s="228"/>
      <c r="I13" s="226"/>
      <c r="J13" s="251"/>
      <c r="K13" s="226"/>
      <c r="L13" s="251"/>
      <c r="M13" s="226"/>
      <c r="N13" s="234"/>
      <c r="O13" s="229"/>
      <c r="P13" s="76"/>
      <c r="Q13" s="29"/>
      <c r="R13" s="5"/>
    </row>
    <row r="14" spans="1:18" s="12" customFormat="1" ht="36" customHeight="1">
      <c r="A14" s="239"/>
      <c r="B14" s="242"/>
      <c r="C14" s="242"/>
      <c r="D14" s="228"/>
      <c r="E14" s="226"/>
      <c r="F14" s="228"/>
      <c r="G14" s="226"/>
      <c r="H14" s="228"/>
      <c r="I14" s="226"/>
      <c r="J14" s="252"/>
      <c r="K14" s="226"/>
      <c r="L14" s="252"/>
      <c r="M14" s="226"/>
      <c r="N14" s="235"/>
      <c r="O14" s="229"/>
      <c r="P14" s="248" t="s">
        <v>143</v>
      </c>
      <c r="Q14" s="249"/>
      <c r="R14" s="5"/>
    </row>
    <row r="15" spans="1:17" ht="15.75" customHeight="1">
      <c r="A15" s="16" t="s">
        <v>0</v>
      </c>
      <c r="B15" s="17" t="s">
        <v>1</v>
      </c>
      <c r="C15" s="17" t="s">
        <v>3</v>
      </c>
      <c r="D15" s="17"/>
      <c r="E15" s="17"/>
      <c r="F15" s="15">
        <v>1</v>
      </c>
      <c r="G15" s="15">
        <v>2</v>
      </c>
      <c r="H15" s="15">
        <v>3</v>
      </c>
      <c r="I15" s="15">
        <v>4</v>
      </c>
      <c r="J15" s="15">
        <v>5</v>
      </c>
      <c r="K15" s="15">
        <v>6</v>
      </c>
      <c r="L15" s="15">
        <v>7</v>
      </c>
      <c r="M15" s="15">
        <v>8</v>
      </c>
      <c r="N15" s="77">
        <v>9</v>
      </c>
      <c r="O15" s="18">
        <v>10</v>
      </c>
      <c r="P15" s="29" t="s">
        <v>12</v>
      </c>
      <c r="Q15" s="29" t="s">
        <v>137</v>
      </c>
    </row>
    <row r="16" spans="1:18" s="6" customFormat="1" ht="21.75" customHeight="1">
      <c r="A16" s="19" t="s">
        <v>33</v>
      </c>
      <c r="B16" s="48" t="s">
        <v>34</v>
      </c>
      <c r="C16" s="49" t="s">
        <v>4</v>
      </c>
      <c r="D16" s="85"/>
      <c r="E16" s="86">
        <v>864813</v>
      </c>
      <c r="F16" s="50"/>
      <c r="G16" s="46">
        <v>1048481</v>
      </c>
      <c r="H16" s="50"/>
      <c r="I16" s="46">
        <v>2897215</v>
      </c>
      <c r="J16" s="51"/>
      <c r="K16" s="35">
        <v>1085178</v>
      </c>
      <c r="L16" s="36"/>
      <c r="M16" s="35">
        <f>+I16+K16</f>
        <v>3982393</v>
      </c>
      <c r="N16" s="80"/>
      <c r="O16" s="81">
        <f>+M16/Q16*100</f>
        <v>122.38247355991217</v>
      </c>
      <c r="P16" s="103"/>
      <c r="Q16" s="103">
        <v>3254055</v>
      </c>
      <c r="R16" s="104"/>
    </row>
    <row r="17" spans="1:18" s="21" customFormat="1" ht="20.25" customHeight="1">
      <c r="A17" s="20" t="s">
        <v>14</v>
      </c>
      <c r="B17" s="54"/>
      <c r="C17" s="55"/>
      <c r="D17" s="87"/>
      <c r="E17" s="88"/>
      <c r="F17" s="56"/>
      <c r="G17" s="57"/>
      <c r="H17" s="57"/>
      <c r="I17" s="57"/>
      <c r="J17" s="57"/>
      <c r="K17" s="57"/>
      <c r="L17" s="57"/>
      <c r="M17" s="57"/>
      <c r="N17" s="53"/>
      <c r="O17" s="53"/>
      <c r="P17" s="91"/>
      <c r="Q17" s="47"/>
      <c r="R17" s="52"/>
    </row>
    <row r="18" spans="1:18" s="6" customFormat="1" ht="20.25" customHeight="1">
      <c r="A18" s="23" t="s">
        <v>15</v>
      </c>
      <c r="B18" s="63" t="s">
        <v>35</v>
      </c>
      <c r="C18" s="58" t="s">
        <v>4</v>
      </c>
      <c r="D18" s="89"/>
      <c r="E18" s="90">
        <v>33268</v>
      </c>
      <c r="F18" s="62"/>
      <c r="G18" s="59"/>
      <c r="H18" s="59"/>
      <c r="I18" s="59"/>
      <c r="J18" s="47"/>
      <c r="K18" s="59"/>
      <c r="L18" s="47"/>
      <c r="M18" s="37"/>
      <c r="N18" s="60"/>
      <c r="O18" s="60"/>
      <c r="P18" s="91"/>
      <c r="Q18" s="91"/>
      <c r="R18" s="105"/>
    </row>
    <row r="19" spans="1:18" s="6" customFormat="1" ht="20.25" customHeight="1" hidden="1">
      <c r="A19" s="82" t="s">
        <v>135</v>
      </c>
      <c r="B19" s="63"/>
      <c r="C19" s="58"/>
      <c r="D19" s="89"/>
      <c r="E19" s="90"/>
      <c r="F19" s="62"/>
      <c r="G19" s="59"/>
      <c r="H19" s="62"/>
      <c r="I19" s="59"/>
      <c r="J19" s="47"/>
      <c r="K19" s="59"/>
      <c r="L19" s="47"/>
      <c r="M19" s="59"/>
      <c r="N19" s="60"/>
      <c r="O19" s="60"/>
      <c r="P19" s="106"/>
      <c r="Q19" s="91"/>
      <c r="R19" s="105"/>
    </row>
    <row r="20" spans="1:18" s="6" customFormat="1" ht="20.25" customHeight="1" hidden="1">
      <c r="A20" s="82" t="s">
        <v>136</v>
      </c>
      <c r="B20" s="63"/>
      <c r="C20" s="58"/>
      <c r="D20" s="89"/>
      <c r="E20" s="91"/>
      <c r="F20" s="62"/>
      <c r="G20" s="59"/>
      <c r="H20" s="62"/>
      <c r="I20" s="59"/>
      <c r="J20" s="47"/>
      <c r="K20" s="59"/>
      <c r="L20" s="47"/>
      <c r="M20" s="59"/>
      <c r="N20" s="60"/>
      <c r="O20" s="60"/>
      <c r="P20" s="106"/>
      <c r="Q20" s="91"/>
      <c r="R20" s="105"/>
    </row>
    <row r="21" spans="1:18" s="6" customFormat="1" ht="18" customHeight="1">
      <c r="A21" s="23" t="s">
        <v>16</v>
      </c>
      <c r="B21" s="63" t="s">
        <v>36</v>
      </c>
      <c r="C21" s="61" t="s">
        <v>40</v>
      </c>
      <c r="D21" s="89"/>
      <c r="E21" s="90">
        <v>89</v>
      </c>
      <c r="F21" s="62"/>
      <c r="G21" s="59"/>
      <c r="H21" s="62"/>
      <c r="I21" s="59"/>
      <c r="J21" s="47"/>
      <c r="K21" s="59"/>
      <c r="L21" s="47"/>
      <c r="M21" s="37"/>
      <c r="N21" s="60"/>
      <c r="O21" s="60"/>
      <c r="P21" s="91"/>
      <c r="Q21" s="91"/>
      <c r="R21" s="105"/>
    </row>
    <row r="22" spans="1:18" s="6" customFormat="1" ht="18" customHeight="1">
      <c r="A22" s="23" t="s">
        <v>17</v>
      </c>
      <c r="B22" s="63" t="s">
        <v>37</v>
      </c>
      <c r="C22" s="61" t="s">
        <v>40</v>
      </c>
      <c r="D22" s="89"/>
      <c r="E22" s="91"/>
      <c r="F22" s="62"/>
      <c r="G22" s="47"/>
      <c r="H22" s="62"/>
      <c r="I22" s="47"/>
      <c r="J22" s="47"/>
      <c r="K22" s="59">
        <f>+K16-K25</f>
        <v>0</v>
      </c>
      <c r="L22" s="47"/>
      <c r="M22" s="59"/>
      <c r="N22" s="60"/>
      <c r="O22" s="60"/>
      <c r="P22" s="91"/>
      <c r="Q22" s="91"/>
      <c r="R22" s="105"/>
    </row>
    <row r="23" spans="1:18" ht="18.75" customHeight="1">
      <c r="A23" s="22" t="s">
        <v>18</v>
      </c>
      <c r="B23" s="63" t="s">
        <v>38</v>
      </c>
      <c r="C23" s="61" t="s">
        <v>40</v>
      </c>
      <c r="D23" s="92"/>
      <c r="E23" s="91">
        <v>103263</v>
      </c>
      <c r="F23" s="62"/>
      <c r="G23" s="59"/>
      <c r="H23" s="62"/>
      <c r="I23" s="59"/>
      <c r="J23" s="47"/>
      <c r="K23" s="59"/>
      <c r="L23" s="47"/>
      <c r="M23" s="37"/>
      <c r="N23" s="60"/>
      <c r="O23" s="60"/>
      <c r="P23" s="91"/>
      <c r="Q23" s="107"/>
      <c r="R23" s="108"/>
    </row>
    <row r="24" spans="1:18" ht="18" customHeight="1">
      <c r="A24" s="22" t="s">
        <v>19</v>
      </c>
      <c r="B24" s="63" t="s">
        <v>39</v>
      </c>
      <c r="C24" s="61" t="s">
        <v>40</v>
      </c>
      <c r="E24" s="29">
        <v>728193</v>
      </c>
      <c r="F24" s="62"/>
      <c r="G24" s="47">
        <v>898115</v>
      </c>
      <c r="H24" s="62"/>
      <c r="I24" s="47">
        <v>2515465</v>
      </c>
      <c r="J24" s="47"/>
      <c r="K24" s="38"/>
      <c r="L24" s="39"/>
      <c r="M24" s="37"/>
      <c r="N24" s="60"/>
      <c r="O24" s="60"/>
      <c r="P24" s="91"/>
      <c r="Q24" s="107">
        <v>2856820</v>
      </c>
      <c r="R24" s="108"/>
    </row>
    <row r="25" spans="1:18" s="6" customFormat="1" ht="18.75" customHeight="1">
      <c r="A25" s="20" t="s">
        <v>41</v>
      </c>
      <c r="B25" s="52"/>
      <c r="C25" s="58"/>
      <c r="F25" s="62"/>
      <c r="G25" s="57">
        <f>SUM(G26:G69)</f>
        <v>1048481</v>
      </c>
      <c r="H25" s="57"/>
      <c r="I25" s="57">
        <f>SUM(I26:I69)</f>
        <v>2897215</v>
      </c>
      <c r="J25" s="57"/>
      <c r="K25" s="57">
        <f>SUM(K26:K69)</f>
        <v>1085178</v>
      </c>
      <c r="L25" s="57"/>
      <c r="M25" s="57">
        <f>SUM(M26:M69)</f>
        <v>3982393</v>
      </c>
      <c r="N25" s="53"/>
      <c r="O25" s="81">
        <f>+M25/Q25*100</f>
        <v>122.38247355991217</v>
      </c>
      <c r="P25" s="57"/>
      <c r="Q25" s="110">
        <f>SUM(Q26:Q69)</f>
        <v>3254055</v>
      </c>
      <c r="R25" s="105"/>
    </row>
    <row r="26" spans="1:18" s="6" customFormat="1" ht="17.25" customHeight="1">
      <c r="A26" s="23" t="s">
        <v>73</v>
      </c>
      <c r="B26" s="63" t="s">
        <v>42</v>
      </c>
      <c r="C26" s="58" t="s">
        <v>4</v>
      </c>
      <c r="D26" s="93"/>
      <c r="E26" s="93">
        <v>10795</v>
      </c>
      <c r="F26" s="38"/>
      <c r="G26" s="38">
        <v>12544</v>
      </c>
      <c r="H26" s="38"/>
      <c r="I26" s="38">
        <v>34402</v>
      </c>
      <c r="J26" s="40"/>
      <c r="K26" s="38">
        <v>12983</v>
      </c>
      <c r="L26" s="40"/>
      <c r="M26" s="38">
        <f>+I26+K26</f>
        <v>47385</v>
      </c>
      <c r="N26" s="60"/>
      <c r="O26" s="81">
        <f>+M26/Q26*100</f>
        <v>189.74492451847996</v>
      </c>
      <c r="P26" s="91"/>
      <c r="Q26" s="91">
        <v>24973</v>
      </c>
      <c r="R26" s="105"/>
    </row>
    <row r="27" spans="1:18" s="6" customFormat="1" ht="15" customHeight="1">
      <c r="A27" s="23" t="s">
        <v>74</v>
      </c>
      <c r="B27" s="63" t="s">
        <v>43</v>
      </c>
      <c r="C27" s="61" t="s">
        <v>40</v>
      </c>
      <c r="D27" s="93"/>
      <c r="E27" s="94"/>
      <c r="F27" s="38"/>
      <c r="G27" s="37"/>
      <c r="H27" s="38"/>
      <c r="I27" s="37"/>
      <c r="J27" s="38"/>
      <c r="K27" s="37"/>
      <c r="L27" s="38"/>
      <c r="M27" s="38"/>
      <c r="N27" s="60"/>
      <c r="O27" s="42"/>
      <c r="P27" s="105"/>
      <c r="Q27" s="91"/>
      <c r="R27" s="105"/>
    </row>
    <row r="28" spans="1:18" s="6" customFormat="1" ht="15" customHeight="1">
      <c r="A28" s="23" t="s">
        <v>75</v>
      </c>
      <c r="B28" s="63" t="s">
        <v>44</v>
      </c>
      <c r="C28" s="58" t="s">
        <v>20</v>
      </c>
      <c r="D28" s="95">
        <v>1738</v>
      </c>
      <c r="E28" s="95">
        <v>11475</v>
      </c>
      <c r="F28" s="43">
        <v>2263</v>
      </c>
      <c r="G28" s="43">
        <v>14533</v>
      </c>
      <c r="H28" s="43">
        <v>5629</v>
      </c>
      <c r="I28" s="43">
        <v>35278</v>
      </c>
      <c r="J28" s="38">
        <v>2342</v>
      </c>
      <c r="K28" s="37">
        <v>15042</v>
      </c>
      <c r="L28" s="38">
        <f>+H28+J28</f>
        <v>7971</v>
      </c>
      <c r="M28" s="38">
        <f>+I28+K28</f>
        <v>50320</v>
      </c>
      <c r="N28" s="83"/>
      <c r="O28" s="81">
        <f>+M28/Q28*100</f>
        <v>160.95189355168884</v>
      </c>
      <c r="P28" s="91">
        <v>5315</v>
      </c>
      <c r="Q28" s="91">
        <v>31264</v>
      </c>
      <c r="R28" s="105"/>
    </row>
    <row r="29" spans="1:18" s="6" customFormat="1" ht="15" customHeight="1">
      <c r="A29" s="23" t="s">
        <v>76</v>
      </c>
      <c r="B29" s="63" t="s">
        <v>45</v>
      </c>
      <c r="C29" s="58" t="s">
        <v>20</v>
      </c>
      <c r="D29" s="96">
        <v>16106</v>
      </c>
      <c r="E29" s="96">
        <v>34275</v>
      </c>
      <c r="F29" s="45">
        <v>31550</v>
      </c>
      <c r="G29" s="45">
        <v>66847</v>
      </c>
      <c r="H29" s="45">
        <v>68444</v>
      </c>
      <c r="I29" s="45">
        <v>143460</v>
      </c>
      <c r="J29" s="38">
        <v>32654</v>
      </c>
      <c r="K29" s="37">
        <v>69186</v>
      </c>
      <c r="L29" s="38">
        <f>+H29+J29</f>
        <v>101098</v>
      </c>
      <c r="M29" s="38">
        <f>+I29+K29</f>
        <v>212646</v>
      </c>
      <c r="N29" s="83"/>
      <c r="O29" s="81">
        <f>+M29/Q29*100</f>
        <v>182.150382895616</v>
      </c>
      <c r="P29" s="91">
        <v>53684</v>
      </c>
      <c r="Q29" s="91">
        <v>116742</v>
      </c>
      <c r="R29" s="105"/>
    </row>
    <row r="30" spans="1:18" s="6" customFormat="1" ht="15" customHeight="1">
      <c r="A30" s="23" t="s">
        <v>77</v>
      </c>
      <c r="B30" s="63" t="s">
        <v>46</v>
      </c>
      <c r="C30" s="61" t="s">
        <v>40</v>
      </c>
      <c r="D30" s="95"/>
      <c r="E30" s="96"/>
      <c r="F30" s="43"/>
      <c r="G30" s="45"/>
      <c r="H30" s="43"/>
      <c r="I30" s="45"/>
      <c r="J30" s="38"/>
      <c r="K30" s="38"/>
      <c r="L30" s="38"/>
      <c r="M30" s="38"/>
      <c r="N30" s="60"/>
      <c r="O30" s="42"/>
      <c r="P30" s="105"/>
      <c r="Q30" s="91"/>
      <c r="R30" s="105"/>
    </row>
    <row r="31" spans="1:18" s="6" customFormat="1" ht="15" customHeight="1">
      <c r="A31" s="23" t="s">
        <v>71</v>
      </c>
      <c r="B31" s="63" t="s">
        <v>47</v>
      </c>
      <c r="C31" s="58" t="s">
        <v>20</v>
      </c>
      <c r="D31" s="95">
        <v>195</v>
      </c>
      <c r="E31" s="96">
        <v>1501</v>
      </c>
      <c r="F31" s="43">
        <v>829</v>
      </c>
      <c r="G31" s="45">
        <v>6512</v>
      </c>
      <c r="H31" s="43">
        <v>1407</v>
      </c>
      <c r="I31" s="45">
        <v>10985</v>
      </c>
      <c r="J31" s="38">
        <v>858</v>
      </c>
      <c r="K31" s="38">
        <v>6740</v>
      </c>
      <c r="L31" s="38">
        <f>+H31+J31</f>
        <v>2265</v>
      </c>
      <c r="M31" s="38">
        <f>+I31+K31</f>
        <v>17725</v>
      </c>
      <c r="N31" s="83"/>
      <c r="O31" s="81">
        <f>+M31/Q31*100</f>
        <v>84.77616223455136</v>
      </c>
      <c r="P31" s="91">
        <v>2897</v>
      </c>
      <c r="Q31" s="91">
        <v>20908</v>
      </c>
      <c r="R31" s="105"/>
    </row>
    <row r="32" spans="1:18" s="6" customFormat="1" ht="15" customHeight="1">
      <c r="A32" s="23" t="s">
        <v>72</v>
      </c>
      <c r="B32" s="63" t="s">
        <v>48</v>
      </c>
      <c r="C32" s="61" t="s">
        <v>40</v>
      </c>
      <c r="D32" s="95"/>
      <c r="E32" s="96"/>
      <c r="F32" s="43"/>
      <c r="G32" s="45"/>
      <c r="H32" s="43"/>
      <c r="I32" s="45"/>
      <c r="J32" s="38"/>
      <c r="K32" s="37"/>
      <c r="L32" s="38"/>
      <c r="M32" s="38"/>
      <c r="N32" s="60"/>
      <c r="O32" s="42"/>
      <c r="P32" s="105"/>
      <c r="Q32" s="91"/>
      <c r="R32" s="105"/>
    </row>
    <row r="33" spans="1:18" s="6" customFormat="1" ht="15" customHeight="1">
      <c r="A33" s="23" t="s">
        <v>78</v>
      </c>
      <c r="B33" s="63" t="s">
        <v>49</v>
      </c>
      <c r="C33" s="61" t="s">
        <v>40</v>
      </c>
      <c r="D33" s="96"/>
      <c r="E33" s="97"/>
      <c r="F33" s="45"/>
      <c r="G33" s="64"/>
      <c r="H33" s="45"/>
      <c r="I33" s="64"/>
      <c r="J33" s="38"/>
      <c r="K33" s="37"/>
      <c r="L33" s="38"/>
      <c r="M33" s="38"/>
      <c r="N33" s="60"/>
      <c r="O33" s="42"/>
      <c r="P33" s="105"/>
      <c r="Q33" s="91"/>
      <c r="R33" s="105"/>
    </row>
    <row r="34" spans="1:18" s="6" customFormat="1" ht="36" customHeight="1">
      <c r="A34" s="24" t="s">
        <v>79</v>
      </c>
      <c r="B34" s="63" t="s">
        <v>50</v>
      </c>
      <c r="C34" s="58" t="s">
        <v>4</v>
      </c>
      <c r="D34" s="95"/>
      <c r="E34" s="96"/>
      <c r="F34" s="43"/>
      <c r="G34" s="45"/>
      <c r="H34" s="43"/>
      <c r="I34" s="45"/>
      <c r="J34" s="38"/>
      <c r="K34" s="37"/>
      <c r="L34" s="38"/>
      <c r="M34" s="38"/>
      <c r="N34" s="60"/>
      <c r="O34" s="42"/>
      <c r="P34" s="105"/>
      <c r="Q34" s="91"/>
      <c r="R34" s="105"/>
    </row>
    <row r="35" spans="1:18" s="6" customFormat="1" ht="15" customHeight="1">
      <c r="A35" s="23" t="s">
        <v>80</v>
      </c>
      <c r="B35" s="63" t="s">
        <v>51</v>
      </c>
      <c r="C35" s="58" t="s">
        <v>20</v>
      </c>
      <c r="D35" s="96"/>
      <c r="E35" s="96"/>
      <c r="F35" s="45"/>
      <c r="G35" s="45"/>
      <c r="H35" s="45"/>
      <c r="I35" s="45"/>
      <c r="J35" s="38"/>
      <c r="K35" s="37"/>
      <c r="L35" s="38"/>
      <c r="M35" s="38"/>
      <c r="N35" s="60"/>
      <c r="O35" s="42"/>
      <c r="P35" s="105"/>
      <c r="Q35" s="91"/>
      <c r="R35" s="105"/>
    </row>
    <row r="36" spans="1:18" s="6" customFormat="1" ht="15" customHeight="1">
      <c r="A36" s="23" t="s">
        <v>81</v>
      </c>
      <c r="B36" s="63" t="s">
        <v>52</v>
      </c>
      <c r="C36" s="58" t="s">
        <v>4</v>
      </c>
      <c r="D36" s="95"/>
      <c r="E36" s="96"/>
      <c r="F36" s="43"/>
      <c r="G36" s="45"/>
      <c r="H36" s="43"/>
      <c r="I36" s="45"/>
      <c r="J36" s="38"/>
      <c r="K36" s="37"/>
      <c r="L36" s="38"/>
      <c r="M36" s="38"/>
      <c r="N36" s="60"/>
      <c r="O36" s="42"/>
      <c r="P36" s="105"/>
      <c r="Q36" s="91"/>
      <c r="R36" s="105"/>
    </row>
    <row r="37" spans="1:18" s="6" customFormat="1" ht="15" customHeight="1">
      <c r="A37" s="23" t="s">
        <v>82</v>
      </c>
      <c r="B37" s="63" t="s">
        <v>53</v>
      </c>
      <c r="C37" s="58" t="s">
        <v>20</v>
      </c>
      <c r="D37" s="95"/>
      <c r="E37" s="96"/>
      <c r="F37" s="43"/>
      <c r="G37" s="45"/>
      <c r="H37" s="43"/>
      <c r="I37" s="45"/>
      <c r="J37" s="38"/>
      <c r="K37" s="37"/>
      <c r="L37" s="38"/>
      <c r="M37" s="38"/>
      <c r="N37" s="60"/>
      <c r="O37" s="42"/>
      <c r="P37" s="105"/>
      <c r="Q37" s="91"/>
      <c r="R37" s="105"/>
    </row>
    <row r="38" spans="1:18" s="6" customFormat="1" ht="15" customHeight="1">
      <c r="A38" s="23" t="s">
        <v>83</v>
      </c>
      <c r="B38" s="63" t="s">
        <v>54</v>
      </c>
      <c r="C38" s="58" t="s">
        <v>20</v>
      </c>
      <c r="D38" s="95"/>
      <c r="E38" s="96"/>
      <c r="F38" s="43"/>
      <c r="G38" s="45"/>
      <c r="H38" s="43"/>
      <c r="I38" s="45"/>
      <c r="J38" s="38"/>
      <c r="K38" s="37"/>
      <c r="L38" s="38"/>
      <c r="M38" s="38"/>
      <c r="N38" s="60"/>
      <c r="O38" s="42"/>
      <c r="P38" s="105"/>
      <c r="Q38" s="91"/>
      <c r="R38" s="105"/>
    </row>
    <row r="39" spans="1:18" s="6" customFormat="1" ht="15" customHeight="1">
      <c r="A39" s="23" t="s">
        <v>84</v>
      </c>
      <c r="B39" s="63" t="s">
        <v>55</v>
      </c>
      <c r="C39" s="58" t="s">
        <v>4</v>
      </c>
      <c r="D39" s="95"/>
      <c r="E39" s="96">
        <v>10505</v>
      </c>
      <c r="F39" s="43"/>
      <c r="G39" s="45">
        <v>9168</v>
      </c>
      <c r="H39" s="43"/>
      <c r="I39" s="45">
        <v>28202</v>
      </c>
      <c r="J39" s="38"/>
      <c r="K39" s="37">
        <v>9489</v>
      </c>
      <c r="L39" s="40"/>
      <c r="M39" s="38">
        <f>+I39+K39</f>
        <v>37691</v>
      </c>
      <c r="N39" s="60"/>
      <c r="O39" s="42"/>
      <c r="P39" s="91"/>
      <c r="Q39" s="91">
        <v>37601</v>
      </c>
      <c r="R39" s="105"/>
    </row>
    <row r="40" spans="1:18" s="21" customFormat="1" ht="15" customHeight="1">
      <c r="A40" s="23" t="s">
        <v>85</v>
      </c>
      <c r="B40" s="63" t="s">
        <v>56</v>
      </c>
      <c r="C40" s="61" t="s">
        <v>40</v>
      </c>
      <c r="D40" s="95"/>
      <c r="E40" s="96"/>
      <c r="F40" s="43"/>
      <c r="G40" s="45"/>
      <c r="H40" s="43"/>
      <c r="I40" s="45"/>
      <c r="J40" s="38"/>
      <c r="K40" s="37"/>
      <c r="L40" s="38"/>
      <c r="M40" s="38"/>
      <c r="N40" s="60"/>
      <c r="O40" s="42"/>
      <c r="P40" s="54"/>
      <c r="Q40" s="47"/>
      <c r="R40" s="52"/>
    </row>
    <row r="41" spans="1:18" s="21" customFormat="1" ht="15" customHeight="1">
      <c r="A41" s="23" t="s">
        <v>127</v>
      </c>
      <c r="B41" s="63" t="s">
        <v>57</v>
      </c>
      <c r="C41" s="58" t="s">
        <v>20</v>
      </c>
      <c r="D41" s="98"/>
      <c r="E41" s="99"/>
      <c r="F41" s="44"/>
      <c r="G41" s="65"/>
      <c r="H41" s="44"/>
      <c r="I41" s="65"/>
      <c r="J41" s="38"/>
      <c r="K41" s="37"/>
      <c r="L41" s="38"/>
      <c r="M41" s="38"/>
      <c r="N41" s="60"/>
      <c r="O41" s="42"/>
      <c r="P41" s="54"/>
      <c r="Q41" s="47"/>
      <c r="R41" s="52"/>
    </row>
    <row r="42" spans="1:18" s="21" customFormat="1" ht="15" customHeight="1">
      <c r="A42" s="22" t="s">
        <v>86</v>
      </c>
      <c r="B42" s="63" t="s">
        <v>58</v>
      </c>
      <c r="C42" s="58" t="s">
        <v>4</v>
      </c>
      <c r="D42" s="95"/>
      <c r="E42" s="96">
        <v>7490</v>
      </c>
      <c r="F42" s="43"/>
      <c r="G42" s="45">
        <v>9941</v>
      </c>
      <c r="H42" s="43"/>
      <c r="I42" s="45">
        <v>26680</v>
      </c>
      <c r="J42" s="38"/>
      <c r="K42" s="37">
        <v>10289</v>
      </c>
      <c r="L42" s="40"/>
      <c r="M42" s="38">
        <f>+I42+K42</f>
        <v>36969</v>
      </c>
      <c r="N42" s="60"/>
      <c r="O42" s="42"/>
      <c r="P42" s="47"/>
      <c r="Q42" s="47">
        <v>33072</v>
      </c>
      <c r="R42" s="52"/>
    </row>
    <row r="43" spans="1:18" s="21" customFormat="1" ht="15" customHeight="1">
      <c r="A43" s="22" t="s">
        <v>87</v>
      </c>
      <c r="B43" s="63" t="s">
        <v>59</v>
      </c>
      <c r="C43" s="58" t="s">
        <v>4</v>
      </c>
      <c r="D43" s="98"/>
      <c r="E43" s="99">
        <v>20170</v>
      </c>
      <c r="F43" s="44"/>
      <c r="G43" s="65">
        <v>25793</v>
      </c>
      <c r="H43" s="44"/>
      <c r="I43" s="65">
        <v>69155</v>
      </c>
      <c r="J43" s="38"/>
      <c r="K43" s="37">
        <v>26696</v>
      </c>
      <c r="L43" s="40"/>
      <c r="M43" s="38">
        <f>+I43+K43</f>
        <v>95851</v>
      </c>
      <c r="N43" s="60"/>
      <c r="O43" s="42"/>
      <c r="P43" s="47"/>
      <c r="Q43" s="47">
        <v>77446</v>
      </c>
      <c r="R43" s="52"/>
    </row>
    <row r="44" spans="1:24" s="25" customFormat="1" ht="15" customHeight="1">
      <c r="A44" s="22" t="s">
        <v>88</v>
      </c>
      <c r="B44" s="63" t="s">
        <v>60</v>
      </c>
      <c r="C44" s="58" t="s">
        <v>20</v>
      </c>
      <c r="D44" s="95">
        <v>1278</v>
      </c>
      <c r="E44" s="96">
        <v>2838</v>
      </c>
      <c r="F44" s="43">
        <v>1666</v>
      </c>
      <c r="G44" s="45">
        <v>3528</v>
      </c>
      <c r="H44" s="43">
        <v>4823</v>
      </c>
      <c r="I44" s="45">
        <v>10047</v>
      </c>
      <c r="J44" s="38">
        <v>1590</v>
      </c>
      <c r="K44" s="37">
        <v>3371</v>
      </c>
      <c r="L44" s="38"/>
      <c r="M44" s="38">
        <f>+I44+K44</f>
        <v>13418</v>
      </c>
      <c r="N44" s="60"/>
      <c r="O44" s="42"/>
      <c r="P44" s="47">
        <v>5677</v>
      </c>
      <c r="Q44" s="47">
        <v>14753</v>
      </c>
      <c r="R44" s="52"/>
      <c r="X44" s="21"/>
    </row>
    <row r="45" spans="1:18" s="26" customFormat="1" ht="15" customHeight="1">
      <c r="A45" s="22" t="s">
        <v>89</v>
      </c>
      <c r="B45" s="63" t="s">
        <v>61</v>
      </c>
      <c r="C45" s="58" t="s">
        <v>4</v>
      </c>
      <c r="D45" s="95"/>
      <c r="E45" s="95"/>
      <c r="F45" s="43"/>
      <c r="G45" s="43"/>
      <c r="H45" s="43"/>
      <c r="I45" s="43"/>
      <c r="J45" s="38"/>
      <c r="K45" s="37"/>
      <c r="L45" s="38"/>
      <c r="M45" s="38"/>
      <c r="N45" s="60"/>
      <c r="O45" s="42"/>
      <c r="P45" s="54"/>
      <c r="Q45" s="47"/>
      <c r="R45" s="52"/>
    </row>
    <row r="46" spans="1:18" s="21" customFormat="1" ht="15" customHeight="1">
      <c r="A46" s="22" t="s">
        <v>90</v>
      </c>
      <c r="B46" s="63" t="s">
        <v>62</v>
      </c>
      <c r="C46" s="58" t="s">
        <v>4</v>
      </c>
      <c r="D46" s="95"/>
      <c r="E46" s="95">
        <v>14917</v>
      </c>
      <c r="F46" s="43"/>
      <c r="G46" s="43">
        <v>15095</v>
      </c>
      <c r="H46" s="113"/>
      <c r="I46" s="43">
        <v>44618</v>
      </c>
      <c r="J46" s="38"/>
      <c r="K46" s="37">
        <v>15624</v>
      </c>
      <c r="L46" s="38"/>
      <c r="M46" s="38">
        <f>+I46+K46</f>
        <v>60242</v>
      </c>
      <c r="N46" s="60"/>
      <c r="O46" s="81">
        <f>+M46/Q46*100</f>
        <v>99.52913575759578</v>
      </c>
      <c r="P46" s="47"/>
      <c r="Q46" s="47">
        <v>60527</v>
      </c>
      <c r="R46" s="52"/>
    </row>
    <row r="47" spans="1:18" s="21" customFormat="1" ht="15" customHeight="1">
      <c r="A47" s="22" t="s">
        <v>91</v>
      </c>
      <c r="B47" s="63" t="s">
        <v>63</v>
      </c>
      <c r="C47" s="61" t="s">
        <v>40</v>
      </c>
      <c r="D47" s="95"/>
      <c r="E47" s="95"/>
      <c r="F47" s="43"/>
      <c r="G47" s="43"/>
      <c r="H47" s="112"/>
      <c r="I47" s="43"/>
      <c r="J47" s="38"/>
      <c r="K47" s="37"/>
      <c r="L47" s="38"/>
      <c r="M47" s="38"/>
      <c r="N47" s="60"/>
      <c r="O47" s="42"/>
      <c r="P47" s="54"/>
      <c r="Q47" s="47"/>
      <c r="R47" s="52"/>
    </row>
    <row r="48" spans="1:18" s="21" customFormat="1" ht="15" customHeight="1">
      <c r="A48" s="22" t="s">
        <v>92</v>
      </c>
      <c r="B48" s="63" t="s">
        <v>64</v>
      </c>
      <c r="C48" s="61" t="s">
        <v>40</v>
      </c>
      <c r="D48" s="95"/>
      <c r="E48" s="95"/>
      <c r="F48" s="43"/>
      <c r="G48" s="43"/>
      <c r="H48" s="43"/>
      <c r="I48" s="43"/>
      <c r="J48" s="38"/>
      <c r="K48" s="37"/>
      <c r="L48" s="38"/>
      <c r="M48" s="38"/>
      <c r="N48" s="60"/>
      <c r="O48" s="42"/>
      <c r="P48" s="54"/>
      <c r="Q48" s="47"/>
      <c r="R48" s="52"/>
    </row>
    <row r="49" spans="1:18" s="21" customFormat="1" ht="15" customHeight="1">
      <c r="A49" s="22" t="s">
        <v>93</v>
      </c>
      <c r="B49" s="63" t="s">
        <v>65</v>
      </c>
      <c r="C49" s="58" t="s">
        <v>4</v>
      </c>
      <c r="D49" s="95"/>
      <c r="E49" s="95">
        <v>81239</v>
      </c>
      <c r="F49" s="43"/>
      <c r="G49" s="43">
        <v>84252</v>
      </c>
      <c r="H49" s="43"/>
      <c r="I49" s="43">
        <v>217149</v>
      </c>
      <c r="J49" s="38"/>
      <c r="K49" s="37">
        <v>87200</v>
      </c>
      <c r="L49" s="40"/>
      <c r="M49" s="38">
        <f>+I49+K49</f>
        <v>304349</v>
      </c>
      <c r="N49" s="60"/>
      <c r="O49" s="81">
        <f>+M49/Q49*100</f>
        <v>122.16375254884962</v>
      </c>
      <c r="P49" s="47"/>
      <c r="Q49" s="47">
        <v>249132</v>
      </c>
      <c r="R49" s="52"/>
    </row>
    <row r="50" spans="1:18" s="21" customFormat="1" ht="15" customHeight="1">
      <c r="A50" s="22" t="s">
        <v>94</v>
      </c>
      <c r="B50" s="63" t="s">
        <v>66</v>
      </c>
      <c r="C50" s="61" t="s">
        <v>40</v>
      </c>
      <c r="D50" s="95"/>
      <c r="E50" s="95"/>
      <c r="F50" s="43"/>
      <c r="G50" s="43"/>
      <c r="H50" s="43"/>
      <c r="I50" s="43"/>
      <c r="J50" s="38"/>
      <c r="K50" s="37"/>
      <c r="L50" s="38"/>
      <c r="M50" s="38"/>
      <c r="N50" s="60"/>
      <c r="O50" s="42"/>
      <c r="P50" s="54"/>
      <c r="Q50" s="47"/>
      <c r="R50" s="52"/>
    </row>
    <row r="51" spans="1:18" s="21" customFormat="1" ht="15" customHeight="1">
      <c r="A51" s="22" t="s">
        <v>95</v>
      </c>
      <c r="B51" s="63" t="s">
        <v>67</v>
      </c>
      <c r="C51" s="58" t="s">
        <v>4</v>
      </c>
      <c r="D51" s="98"/>
      <c r="E51" s="98">
        <v>77060</v>
      </c>
      <c r="F51" s="44"/>
      <c r="G51" s="44">
        <v>94314</v>
      </c>
      <c r="H51" s="44"/>
      <c r="I51" s="44">
        <v>263175</v>
      </c>
      <c r="J51" s="38"/>
      <c r="K51" s="37">
        <v>97615</v>
      </c>
      <c r="L51" s="40"/>
      <c r="M51" s="38">
        <f>+I51+K51</f>
        <v>360790</v>
      </c>
      <c r="N51" s="60"/>
      <c r="O51" s="42"/>
      <c r="P51" s="47"/>
      <c r="Q51" s="47">
        <v>323558</v>
      </c>
      <c r="R51" s="52"/>
    </row>
    <row r="52" spans="1:18" s="21" customFormat="1" ht="15" customHeight="1">
      <c r="A52" s="22" t="s">
        <v>96</v>
      </c>
      <c r="B52" s="63" t="s">
        <v>68</v>
      </c>
      <c r="C52" s="61" t="s">
        <v>40</v>
      </c>
      <c r="D52" s="100"/>
      <c r="E52" s="95"/>
      <c r="F52" s="66"/>
      <c r="G52" s="43"/>
      <c r="H52" s="66"/>
      <c r="I52" s="43"/>
      <c r="J52" s="38"/>
      <c r="K52" s="37"/>
      <c r="L52" s="38"/>
      <c r="M52" s="38"/>
      <c r="N52" s="60"/>
      <c r="O52" s="42"/>
      <c r="P52" s="54"/>
      <c r="Q52" s="47"/>
      <c r="R52" s="52"/>
    </row>
    <row r="53" spans="1:18" s="21" customFormat="1" ht="15" customHeight="1">
      <c r="A53" s="22" t="s">
        <v>97</v>
      </c>
      <c r="B53" s="63" t="s">
        <v>69</v>
      </c>
      <c r="C53" s="58" t="s">
        <v>4</v>
      </c>
      <c r="D53" s="100"/>
      <c r="E53" s="65">
        <v>153504</v>
      </c>
      <c r="F53" s="66"/>
      <c r="G53" s="45">
        <v>125899</v>
      </c>
      <c r="H53" s="66"/>
      <c r="I53" s="45">
        <v>370009</v>
      </c>
      <c r="J53" s="38"/>
      <c r="K53" s="38">
        <v>130305</v>
      </c>
      <c r="L53" s="40"/>
      <c r="M53" s="38">
        <f>+I53+K53</f>
        <v>500314</v>
      </c>
      <c r="N53" s="60"/>
      <c r="O53" s="42"/>
      <c r="P53" s="47"/>
      <c r="Q53" s="47">
        <v>448697</v>
      </c>
      <c r="R53" s="52"/>
    </row>
    <row r="54" spans="1:18" s="21" customFormat="1" ht="15" customHeight="1">
      <c r="A54" s="22" t="s">
        <v>98</v>
      </c>
      <c r="B54" s="63" t="s">
        <v>70</v>
      </c>
      <c r="C54" s="58" t="s">
        <v>4</v>
      </c>
      <c r="D54" s="100"/>
      <c r="E54" s="65">
        <v>136600</v>
      </c>
      <c r="F54" s="66"/>
      <c r="G54" s="45">
        <v>158417</v>
      </c>
      <c r="H54" s="66"/>
      <c r="I54" s="45">
        <v>480305</v>
      </c>
      <c r="J54" s="38"/>
      <c r="K54" s="37">
        <v>163962</v>
      </c>
      <c r="L54" s="40"/>
      <c r="M54" s="38">
        <f>+I54+K54</f>
        <v>644267</v>
      </c>
      <c r="N54" s="60"/>
      <c r="O54" s="42"/>
      <c r="P54" s="47"/>
      <c r="Q54" s="47">
        <v>536210</v>
      </c>
      <c r="R54" s="52"/>
    </row>
    <row r="55" spans="1:18" s="21" customFormat="1" ht="15" customHeight="1">
      <c r="A55" s="22" t="s">
        <v>99</v>
      </c>
      <c r="B55" s="63" t="s">
        <v>113</v>
      </c>
      <c r="C55" s="58" t="s">
        <v>4</v>
      </c>
      <c r="D55" s="101"/>
      <c r="E55" s="102">
        <v>12511</v>
      </c>
      <c r="F55" s="67"/>
      <c r="G55" s="68">
        <v>17336</v>
      </c>
      <c r="H55" s="67"/>
      <c r="I55" s="68">
        <v>40368</v>
      </c>
      <c r="J55" s="41"/>
      <c r="K55" s="41">
        <v>17942</v>
      </c>
      <c r="L55" s="40"/>
      <c r="M55" s="38">
        <f>+I55+K55</f>
        <v>58310</v>
      </c>
      <c r="N55" s="60"/>
      <c r="O55" s="42"/>
      <c r="P55" s="47"/>
      <c r="Q55" s="47">
        <v>59206</v>
      </c>
      <c r="R55" s="52"/>
    </row>
    <row r="56" spans="1:18" s="21" customFormat="1" ht="15" customHeight="1">
      <c r="A56" s="22" t="s">
        <v>100</v>
      </c>
      <c r="B56" s="63" t="s">
        <v>114</v>
      </c>
      <c r="C56" s="58" t="s">
        <v>4</v>
      </c>
      <c r="D56" s="100"/>
      <c r="E56" s="96">
        <v>9253</v>
      </c>
      <c r="F56" s="66"/>
      <c r="G56" s="45">
        <v>9120</v>
      </c>
      <c r="H56" s="66"/>
      <c r="I56" s="45">
        <v>25012</v>
      </c>
      <c r="J56" s="38"/>
      <c r="K56" s="38">
        <v>9439</v>
      </c>
      <c r="L56" s="40"/>
      <c r="M56" s="38">
        <f>+I56+K56</f>
        <v>34451</v>
      </c>
      <c r="N56" s="60"/>
      <c r="O56" s="42"/>
      <c r="P56" s="47"/>
      <c r="Q56" s="47">
        <v>33344</v>
      </c>
      <c r="R56" s="52"/>
    </row>
    <row r="57" spans="1:18" s="21" customFormat="1" ht="33.75" customHeight="1">
      <c r="A57" s="27" t="s">
        <v>101</v>
      </c>
      <c r="B57" s="63" t="s">
        <v>115</v>
      </c>
      <c r="C57" s="61" t="s">
        <v>40</v>
      </c>
      <c r="D57" s="100"/>
      <c r="E57" s="96"/>
      <c r="F57" s="66"/>
      <c r="G57" s="45"/>
      <c r="H57" s="66"/>
      <c r="I57" s="45"/>
      <c r="J57" s="37"/>
      <c r="K57" s="37"/>
      <c r="L57" s="37"/>
      <c r="M57" s="38"/>
      <c r="N57" s="60"/>
      <c r="O57" s="42"/>
      <c r="P57" s="54"/>
      <c r="Q57" s="47"/>
      <c r="R57" s="52"/>
    </row>
    <row r="58" spans="1:18" s="21" customFormat="1" ht="33" customHeight="1">
      <c r="A58" s="27" t="s">
        <v>102</v>
      </c>
      <c r="B58" s="63" t="s">
        <v>116</v>
      </c>
      <c r="C58" s="61" t="s">
        <v>40</v>
      </c>
      <c r="D58" s="100"/>
      <c r="E58" s="96"/>
      <c r="F58" s="66"/>
      <c r="G58" s="45"/>
      <c r="H58" s="66"/>
      <c r="I58" s="45"/>
      <c r="J58" s="37"/>
      <c r="K58" s="37"/>
      <c r="L58" s="37"/>
      <c r="M58" s="38"/>
      <c r="N58" s="60"/>
      <c r="O58" s="42"/>
      <c r="P58" s="54"/>
      <c r="Q58" s="47"/>
      <c r="R58" s="52"/>
    </row>
    <row r="59" spans="1:18" s="21" customFormat="1" ht="15" customHeight="1">
      <c r="A59" s="22" t="s">
        <v>103</v>
      </c>
      <c r="B59" s="63" t="s">
        <v>117</v>
      </c>
      <c r="C59" s="58" t="s">
        <v>20</v>
      </c>
      <c r="D59" s="100"/>
      <c r="E59" s="96">
        <v>12512</v>
      </c>
      <c r="F59" s="43">
        <v>33677</v>
      </c>
      <c r="G59" s="45">
        <v>21009</v>
      </c>
      <c r="H59" s="43">
        <v>66680</v>
      </c>
      <c r="I59" s="45">
        <v>82937</v>
      </c>
      <c r="J59" s="37">
        <v>34856</v>
      </c>
      <c r="K59" s="37">
        <v>21745</v>
      </c>
      <c r="L59" s="38">
        <f>+H59+J59</f>
        <v>101536</v>
      </c>
      <c r="M59" s="38">
        <f>+I59+K59</f>
        <v>104682</v>
      </c>
      <c r="N59" s="83"/>
      <c r="O59" s="42"/>
      <c r="P59" s="47">
        <v>32701</v>
      </c>
      <c r="Q59" s="47">
        <v>56300</v>
      </c>
      <c r="R59" s="52"/>
    </row>
    <row r="60" spans="1:18" s="21" customFormat="1" ht="15" customHeight="1">
      <c r="A60" s="22" t="s">
        <v>104</v>
      </c>
      <c r="B60" s="63" t="s">
        <v>118</v>
      </c>
      <c r="C60" s="58" t="s">
        <v>4</v>
      </c>
      <c r="D60" s="100"/>
      <c r="E60" s="96">
        <v>41364</v>
      </c>
      <c r="F60" s="66"/>
      <c r="G60" s="45">
        <v>44075</v>
      </c>
      <c r="H60" s="66"/>
      <c r="I60" s="45">
        <v>124960</v>
      </c>
      <c r="J60" s="37"/>
      <c r="K60" s="37">
        <v>45617</v>
      </c>
      <c r="L60" s="38"/>
      <c r="M60" s="38">
        <f>+I60+K60</f>
        <v>170577</v>
      </c>
      <c r="N60" s="83"/>
      <c r="O60" s="42"/>
      <c r="P60" s="47"/>
      <c r="Q60" s="47">
        <v>156349</v>
      </c>
      <c r="R60" s="52"/>
    </row>
    <row r="61" spans="1:18" s="21" customFormat="1" ht="33" customHeight="1">
      <c r="A61" s="27" t="s">
        <v>105</v>
      </c>
      <c r="B61" s="63" t="s">
        <v>119</v>
      </c>
      <c r="C61" s="58" t="s">
        <v>20</v>
      </c>
      <c r="D61" s="100"/>
      <c r="E61" s="96"/>
      <c r="F61" s="66"/>
      <c r="G61" s="45"/>
      <c r="H61" s="66"/>
      <c r="I61" s="45"/>
      <c r="J61" s="37"/>
      <c r="K61" s="37"/>
      <c r="L61" s="37"/>
      <c r="M61" s="38"/>
      <c r="N61" s="60"/>
      <c r="O61" s="42"/>
      <c r="P61" s="54"/>
      <c r="Q61" s="47"/>
      <c r="R61" s="52"/>
    </row>
    <row r="62" spans="1:18" s="21" customFormat="1" ht="32.25" customHeight="1">
      <c r="A62" s="27" t="s">
        <v>106</v>
      </c>
      <c r="B62" s="63" t="s">
        <v>120</v>
      </c>
      <c r="C62" s="58" t="s">
        <v>4</v>
      </c>
      <c r="D62" s="100"/>
      <c r="E62" s="96">
        <v>13583</v>
      </c>
      <c r="F62" s="66"/>
      <c r="G62" s="45">
        <v>27471</v>
      </c>
      <c r="H62" s="66"/>
      <c r="I62" s="45">
        <v>76039</v>
      </c>
      <c r="J62" s="37"/>
      <c r="K62" s="37">
        <v>28432</v>
      </c>
      <c r="L62" s="40"/>
      <c r="M62" s="38">
        <f>+I62+K62</f>
        <v>104471</v>
      </c>
      <c r="N62" s="60"/>
      <c r="O62" s="81">
        <f>+M62/Q62*100</f>
        <v>118.12641338760741</v>
      </c>
      <c r="P62" s="47"/>
      <c r="Q62" s="47">
        <v>88440</v>
      </c>
      <c r="R62" s="52"/>
    </row>
    <row r="63" spans="1:18" s="21" customFormat="1" ht="15" customHeight="1">
      <c r="A63" s="22" t="s">
        <v>107</v>
      </c>
      <c r="B63" s="63" t="s">
        <v>121</v>
      </c>
      <c r="C63" s="58" t="s">
        <v>4</v>
      </c>
      <c r="D63" s="100"/>
      <c r="E63" s="96"/>
      <c r="F63" s="66"/>
      <c r="G63" s="45"/>
      <c r="H63" s="66"/>
      <c r="I63" s="43"/>
      <c r="J63" s="37"/>
      <c r="K63" s="37"/>
      <c r="L63" s="37"/>
      <c r="M63" s="38"/>
      <c r="N63" s="60"/>
      <c r="O63" s="42"/>
      <c r="P63" s="54"/>
      <c r="Q63" s="47"/>
      <c r="R63" s="52"/>
    </row>
    <row r="64" spans="1:18" s="21" customFormat="1" ht="33" customHeight="1">
      <c r="A64" s="27" t="s">
        <v>108</v>
      </c>
      <c r="B64" s="63" t="s">
        <v>122</v>
      </c>
      <c r="C64" s="58" t="s">
        <v>4</v>
      </c>
      <c r="D64" s="100"/>
      <c r="E64" s="96"/>
      <c r="F64" s="66"/>
      <c r="G64" s="45"/>
      <c r="H64" s="66"/>
      <c r="I64" s="45"/>
      <c r="J64" s="37"/>
      <c r="K64" s="37"/>
      <c r="L64" s="37"/>
      <c r="M64" s="38"/>
      <c r="N64" s="60"/>
      <c r="O64" s="42"/>
      <c r="P64" s="54"/>
      <c r="Q64" s="47"/>
      <c r="R64" s="52"/>
    </row>
    <row r="65" spans="1:18" s="21" customFormat="1" ht="33.75" customHeight="1">
      <c r="A65" s="27" t="s">
        <v>109</v>
      </c>
      <c r="B65" s="63" t="s">
        <v>123</v>
      </c>
      <c r="C65" s="58" t="s">
        <v>4</v>
      </c>
      <c r="D65" s="100"/>
      <c r="E65" s="96">
        <v>45575</v>
      </c>
      <c r="F65" s="66"/>
      <c r="G65" s="45">
        <v>78590</v>
      </c>
      <c r="H65" s="66"/>
      <c r="I65" s="45">
        <v>204898</v>
      </c>
      <c r="J65" s="37"/>
      <c r="K65" s="37">
        <v>81341</v>
      </c>
      <c r="L65" s="40"/>
      <c r="M65" s="38">
        <f>+I65+K65</f>
        <v>286239</v>
      </c>
      <c r="N65" s="60"/>
      <c r="O65" s="81">
        <f>+M65/Q65*100</f>
        <v>117.93748763926428</v>
      </c>
      <c r="P65" s="47"/>
      <c r="Q65" s="47">
        <v>242704</v>
      </c>
      <c r="R65" s="52"/>
    </row>
    <row r="66" spans="1:18" s="21" customFormat="1" ht="15" customHeight="1">
      <c r="A66" s="22" t="s">
        <v>110</v>
      </c>
      <c r="B66" s="63" t="s">
        <v>124</v>
      </c>
      <c r="C66" s="58" t="s">
        <v>4</v>
      </c>
      <c r="D66" s="100"/>
      <c r="E66" s="96">
        <v>6227</v>
      </c>
      <c r="F66" s="66"/>
      <c r="G66" s="45">
        <v>6932</v>
      </c>
      <c r="H66" s="66"/>
      <c r="I66" s="45">
        <v>19625</v>
      </c>
      <c r="J66" s="37"/>
      <c r="K66" s="37">
        <v>7175</v>
      </c>
      <c r="L66" s="40"/>
      <c r="M66" s="38">
        <f>+I66+K66</f>
        <v>26800</v>
      </c>
      <c r="N66" s="60"/>
      <c r="O66" s="42"/>
      <c r="P66" s="47"/>
      <c r="Q66" s="47">
        <v>28903</v>
      </c>
      <c r="R66" s="52"/>
    </row>
    <row r="67" spans="1:18" s="21" customFormat="1" ht="34.5" customHeight="1">
      <c r="A67" s="27" t="s">
        <v>111</v>
      </c>
      <c r="B67" s="63" t="s">
        <v>125</v>
      </c>
      <c r="C67" s="58" t="s">
        <v>4</v>
      </c>
      <c r="D67" s="100"/>
      <c r="E67" s="96">
        <v>31086</v>
      </c>
      <c r="F67" s="66"/>
      <c r="G67" s="45">
        <v>43881</v>
      </c>
      <c r="H67" s="66"/>
      <c r="I67" s="45">
        <v>114663</v>
      </c>
      <c r="J67" s="37"/>
      <c r="K67" s="37">
        <v>45417</v>
      </c>
      <c r="L67" s="40"/>
      <c r="M67" s="38">
        <f>+I67+K67</f>
        <v>160080</v>
      </c>
      <c r="N67" s="60"/>
      <c r="O67" s="81">
        <f>+M67/Q67*100</f>
        <v>137.14990704169844</v>
      </c>
      <c r="P67" s="47"/>
      <c r="Q67" s="47">
        <v>116719</v>
      </c>
      <c r="R67" s="52"/>
    </row>
    <row r="68" spans="1:18" s="21" customFormat="1" ht="15" customHeight="1">
      <c r="A68" s="23" t="s">
        <v>112</v>
      </c>
      <c r="B68" s="63" t="s">
        <v>126</v>
      </c>
      <c r="C68" s="58" t="s">
        <v>4</v>
      </c>
      <c r="D68" s="100"/>
      <c r="E68" s="72">
        <v>130333</v>
      </c>
      <c r="F68" s="66"/>
      <c r="G68" s="43">
        <v>173224</v>
      </c>
      <c r="H68" s="66"/>
      <c r="I68" s="43">
        <v>475248</v>
      </c>
      <c r="J68" s="37"/>
      <c r="K68" s="84">
        <v>179568</v>
      </c>
      <c r="L68" s="37"/>
      <c r="M68" s="38">
        <f>+I68+K68</f>
        <v>654816</v>
      </c>
      <c r="N68" s="60"/>
      <c r="O68" s="42"/>
      <c r="P68" s="47"/>
      <c r="Q68" s="47">
        <v>497207</v>
      </c>
      <c r="R68" s="52"/>
    </row>
    <row r="69" spans="1:18" s="21" customFormat="1" ht="15" customHeight="1">
      <c r="A69" s="28"/>
      <c r="B69" s="69"/>
      <c r="C69" s="70"/>
      <c r="D69" s="58"/>
      <c r="E69" s="58"/>
      <c r="F69" s="71"/>
      <c r="G69" s="72"/>
      <c r="H69" s="73"/>
      <c r="I69" s="73"/>
      <c r="J69" s="74"/>
      <c r="K69" s="74"/>
      <c r="L69" s="74"/>
      <c r="M69" s="74"/>
      <c r="N69" s="75"/>
      <c r="O69" s="75"/>
      <c r="P69" s="109"/>
      <c r="Q69" s="74"/>
      <c r="R69" s="111"/>
    </row>
    <row r="70" spans="2:15" ht="19.5" customHeight="1">
      <c r="B70" s="5" t="s">
        <v>2</v>
      </c>
      <c r="C70" s="29"/>
      <c r="D70" s="58"/>
      <c r="E70" s="58"/>
      <c r="H70" s="230" t="s">
        <v>141</v>
      </c>
      <c r="I70" s="230"/>
      <c r="J70" s="230"/>
      <c r="K70" s="230"/>
      <c r="L70" s="230"/>
      <c r="M70" s="230"/>
      <c r="N70" s="230"/>
      <c r="O70" s="230"/>
    </row>
    <row r="71" spans="2:15" ht="19.5" customHeight="1">
      <c r="B71" s="6"/>
      <c r="C71" s="6"/>
      <c r="D71" s="6"/>
      <c r="E71" s="6"/>
      <c r="F71" s="6"/>
      <c r="G71" s="30"/>
      <c r="H71" s="31"/>
      <c r="I71" s="31"/>
      <c r="J71" s="31"/>
      <c r="K71" s="31"/>
      <c r="L71" s="31"/>
      <c r="M71" s="232" t="s">
        <v>128</v>
      </c>
      <c r="N71" s="232"/>
      <c r="O71" s="31"/>
    </row>
    <row r="72" spans="1:15" ht="19.5" customHeight="1">
      <c r="A72" s="12" t="s">
        <v>21</v>
      </c>
      <c r="B72" s="6"/>
      <c r="F72" s="227" t="s">
        <v>129</v>
      </c>
      <c r="G72" s="227"/>
      <c r="H72" s="227"/>
      <c r="I72" s="227"/>
      <c r="J72" s="31"/>
      <c r="K72" s="31"/>
      <c r="L72" s="31"/>
      <c r="M72" s="232" t="s">
        <v>24</v>
      </c>
      <c r="N72" s="232"/>
      <c r="O72" s="31"/>
    </row>
    <row r="73" spans="1:15" ht="18.75">
      <c r="A73" s="32"/>
      <c r="B73" s="6"/>
      <c r="C73" s="6"/>
      <c r="D73" s="6"/>
      <c r="E73" s="6"/>
      <c r="F73" s="6"/>
      <c r="G73" s="236"/>
      <c r="H73" s="237"/>
      <c r="I73" s="237"/>
      <c r="J73" s="31"/>
      <c r="K73" s="31"/>
      <c r="M73" s="238"/>
      <c r="N73" s="238"/>
      <c r="O73" s="238"/>
    </row>
    <row r="74" spans="2:11" ht="15.75" customHeight="1">
      <c r="B74" s="6"/>
      <c r="C74" s="7"/>
      <c r="D74" s="7"/>
      <c r="E74" s="7"/>
      <c r="F74" s="6"/>
      <c r="G74" s="6"/>
      <c r="H74" s="31"/>
      <c r="I74" s="31"/>
      <c r="J74" s="31"/>
      <c r="K74" s="31"/>
    </row>
    <row r="75" spans="2:11" ht="15.75" customHeight="1">
      <c r="B75" s="6"/>
      <c r="C75" s="7"/>
      <c r="D75" s="7"/>
      <c r="E75" s="7"/>
      <c r="F75" s="6"/>
      <c r="G75" s="6"/>
      <c r="H75" s="31"/>
      <c r="I75" s="31"/>
      <c r="J75" s="31"/>
      <c r="K75" s="31"/>
    </row>
    <row r="76" spans="1:14" ht="15.75" customHeight="1">
      <c r="A76" s="33"/>
      <c r="B76" s="6"/>
      <c r="C76" s="6"/>
      <c r="D76" s="6"/>
      <c r="E76" s="6"/>
      <c r="F76" s="6"/>
      <c r="G76" s="6"/>
      <c r="H76" s="6"/>
      <c r="I76" s="6"/>
      <c r="J76" s="6"/>
      <c r="K76" s="6"/>
      <c r="M76" s="253" t="s">
        <v>140</v>
      </c>
      <c r="N76" s="253"/>
    </row>
    <row r="77" spans="2:11" ht="15.75" customHeight="1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ht="15.75" customHeight="1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ht="15.75" customHeight="1">
      <c r="B79" s="6"/>
      <c r="C79" s="6"/>
      <c r="D79" s="6"/>
      <c r="E79" s="6"/>
      <c r="F79" s="6"/>
      <c r="G79" s="6"/>
      <c r="H79" s="6"/>
      <c r="I79" s="7"/>
      <c r="J79" s="7"/>
      <c r="K79" s="7"/>
    </row>
    <row r="80" spans="1:15" ht="15.75" customHeight="1">
      <c r="A80" s="12" t="s">
        <v>130</v>
      </c>
      <c r="B80" s="7"/>
      <c r="F80" s="231" t="s">
        <v>22</v>
      </c>
      <c r="G80" s="231"/>
      <c r="H80" s="231"/>
      <c r="I80" s="231"/>
      <c r="J80" s="7"/>
      <c r="K80" s="7"/>
      <c r="L80" s="7"/>
      <c r="M80" s="231" t="s">
        <v>25</v>
      </c>
      <c r="N80" s="231"/>
      <c r="O80" s="12"/>
    </row>
    <row r="81" ht="15.75" customHeight="1"/>
    <row r="82" ht="15.75" customHeight="1"/>
    <row r="88" spans="7:11" ht="18.75">
      <c r="G88" s="7"/>
      <c r="H88" s="6"/>
      <c r="I88" s="7"/>
      <c r="J88" s="6"/>
      <c r="K88" s="6"/>
    </row>
    <row r="89" spans="7:11" ht="18.75">
      <c r="G89" s="7"/>
      <c r="H89" s="6"/>
      <c r="I89" s="6"/>
      <c r="J89" s="6"/>
      <c r="K89" s="6"/>
    </row>
    <row r="90" spans="7:11" ht="18.75">
      <c r="G90" s="7"/>
      <c r="H90" s="6"/>
      <c r="I90" s="6"/>
      <c r="J90" s="6"/>
      <c r="K90" s="34"/>
    </row>
    <row r="91" spans="7:11" ht="18.75">
      <c r="G91" s="6"/>
      <c r="H91" s="6"/>
      <c r="I91" s="6"/>
      <c r="J91" s="6"/>
      <c r="K91" s="31"/>
    </row>
    <row r="92" spans="7:11" ht="18.75">
      <c r="G92" s="7"/>
      <c r="H92" s="6"/>
      <c r="I92" s="7"/>
      <c r="J92" s="6"/>
      <c r="K92" s="31"/>
    </row>
  </sheetData>
  <sheetProtection/>
  <mergeCells count="39">
    <mergeCell ref="P14:Q14"/>
    <mergeCell ref="J12:J14"/>
    <mergeCell ref="D12:D14"/>
    <mergeCell ref="E12:E14"/>
    <mergeCell ref="M76:N76"/>
    <mergeCell ref="J10:K11"/>
    <mergeCell ref="L10:M11"/>
    <mergeCell ref="K12:K14"/>
    <mergeCell ref="N10:O11"/>
    <mergeCell ref="L12:L14"/>
    <mergeCell ref="B1:L1"/>
    <mergeCell ref="M2:O2"/>
    <mergeCell ref="M3:O3"/>
    <mergeCell ref="M4:O4"/>
    <mergeCell ref="B3:L3"/>
    <mergeCell ref="B4:L4"/>
    <mergeCell ref="B2:L2"/>
    <mergeCell ref="A10:A14"/>
    <mergeCell ref="B10:B14"/>
    <mergeCell ref="C10:C14"/>
    <mergeCell ref="F10:G11"/>
    <mergeCell ref="F12:F14"/>
    <mergeCell ref="G12:G14"/>
    <mergeCell ref="D10:E11"/>
    <mergeCell ref="M80:N80"/>
    <mergeCell ref="M71:N71"/>
    <mergeCell ref="M72:N72"/>
    <mergeCell ref="N12:N14"/>
    <mergeCell ref="F80:I80"/>
    <mergeCell ref="G73:I73"/>
    <mergeCell ref="M73:O73"/>
    <mergeCell ref="M5:O5"/>
    <mergeCell ref="H10:I11"/>
    <mergeCell ref="F72:I72"/>
    <mergeCell ref="H12:H14"/>
    <mergeCell ref="I12:I14"/>
    <mergeCell ref="O12:O14"/>
    <mergeCell ref="H70:O70"/>
    <mergeCell ref="M12:M14"/>
  </mergeCells>
  <printOptions/>
  <pageMargins left="0.21" right="0.17" top="0.2" bottom="0.2" header="0.2" footer="0.2"/>
  <pageSetup horizontalDpi="180" verticalDpi="180"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9" sqref="D9"/>
    </sheetView>
  </sheetViews>
  <sheetFormatPr defaultColWidth="8.72265625" defaultRowHeight="21.75" customHeight="1"/>
  <cols>
    <col min="1" max="1" width="8.99609375" style="155" bestFit="1" customWidth="1"/>
    <col min="2" max="2" width="15.6328125" style="142" customWidth="1"/>
    <col min="3" max="3" width="16.0859375" style="142" customWidth="1"/>
    <col min="4" max="4" width="8.90625" style="142" customWidth="1"/>
    <col min="5" max="5" width="15.8125" style="142" customWidth="1"/>
    <col min="6" max="6" width="20.18359375" style="142" customWidth="1"/>
    <col min="7" max="8" width="10.18359375" style="142" bestFit="1" customWidth="1"/>
    <col min="9" max="16384" width="8.90625" style="142" customWidth="1"/>
  </cols>
  <sheetData>
    <row r="1" spans="1:6" ht="21.75" customHeight="1">
      <c r="A1" s="162"/>
      <c r="B1" s="276">
        <v>2013</v>
      </c>
      <c r="C1" s="276"/>
      <c r="D1" s="158"/>
      <c r="E1" s="276">
        <v>2014</v>
      </c>
      <c r="F1" s="276"/>
    </row>
    <row r="2" spans="1:6" ht="21.75" customHeight="1">
      <c r="A2" s="162"/>
      <c r="B2" s="157" t="s">
        <v>177</v>
      </c>
      <c r="C2" s="157" t="s">
        <v>178</v>
      </c>
      <c r="D2" s="158"/>
      <c r="E2" s="157" t="s">
        <v>177</v>
      </c>
      <c r="F2" s="157" t="s">
        <v>178</v>
      </c>
    </row>
    <row r="3" spans="1:6" ht="21.75" customHeight="1">
      <c r="A3" s="162">
        <v>1</v>
      </c>
      <c r="B3" s="156">
        <v>910165</v>
      </c>
      <c r="C3" s="156">
        <v>926798</v>
      </c>
      <c r="D3" s="156"/>
      <c r="E3" s="156">
        <v>979371</v>
      </c>
      <c r="F3" s="156">
        <v>807767</v>
      </c>
    </row>
    <row r="4" spans="1:6" ht="21.75" customHeight="1">
      <c r="A4" s="162">
        <v>2</v>
      </c>
      <c r="B4" s="156">
        <v>603353</v>
      </c>
      <c r="C4" s="156">
        <v>620672</v>
      </c>
      <c r="D4" s="156"/>
      <c r="E4" s="156">
        <v>869362</v>
      </c>
      <c r="F4" s="156">
        <v>954267</v>
      </c>
    </row>
    <row r="5" spans="1:6" ht="21.75" customHeight="1">
      <c r="A5" s="162">
        <v>3</v>
      </c>
      <c r="B5" s="156">
        <v>872975</v>
      </c>
      <c r="C5" s="156">
        <v>1012234</v>
      </c>
      <c r="D5" s="156"/>
      <c r="E5" s="156">
        <v>1048481</v>
      </c>
      <c r="F5" s="156">
        <v>1082824</v>
      </c>
    </row>
    <row r="6" spans="1:6" ht="21.75" customHeight="1">
      <c r="A6" s="162">
        <v>4</v>
      </c>
      <c r="B6" s="156">
        <v>866941</v>
      </c>
      <c r="C6" s="156">
        <v>915975</v>
      </c>
      <c r="D6" s="156"/>
      <c r="E6" s="156">
        <v>1015022</v>
      </c>
      <c r="F6" s="156">
        <v>917419</v>
      </c>
    </row>
    <row r="7" spans="1:8" ht="21.75" customHeight="1">
      <c r="A7" s="162">
        <v>5</v>
      </c>
      <c r="B7" s="156">
        <v>970052</v>
      </c>
      <c r="C7" s="156">
        <v>1013214</v>
      </c>
      <c r="D7" s="156"/>
      <c r="E7" s="159">
        <v>914513</v>
      </c>
      <c r="F7" s="159">
        <v>923682</v>
      </c>
      <c r="G7" s="143"/>
      <c r="H7" s="143"/>
    </row>
    <row r="8" spans="1:8" ht="21.75" customHeight="1">
      <c r="A8" s="162">
        <v>6</v>
      </c>
      <c r="B8" s="156">
        <v>908333</v>
      </c>
      <c r="C8" s="156">
        <v>876620</v>
      </c>
      <c r="D8" s="156"/>
      <c r="E8" s="156">
        <v>998365</v>
      </c>
      <c r="F8" s="156">
        <v>1067210</v>
      </c>
      <c r="G8" s="164"/>
      <c r="H8" s="164"/>
    </row>
    <row r="9" spans="1:8" ht="21.75" customHeight="1">
      <c r="A9" s="162">
        <v>7</v>
      </c>
      <c r="B9" s="156">
        <v>967818</v>
      </c>
      <c r="C9" s="156">
        <v>934105</v>
      </c>
      <c r="D9" s="156"/>
      <c r="E9" s="156">
        <v>1165070</v>
      </c>
      <c r="F9" s="156">
        <v>1069317</v>
      </c>
      <c r="G9" s="164"/>
      <c r="H9" s="164"/>
    </row>
    <row r="10" spans="1:8" ht="21.75" customHeight="1">
      <c r="A10" s="162"/>
      <c r="B10" s="156"/>
      <c r="C10" s="156"/>
      <c r="D10" s="156"/>
      <c r="E10" s="156"/>
      <c r="F10" s="156"/>
      <c r="G10" s="164"/>
      <c r="H10" s="164"/>
    </row>
    <row r="11" spans="1:6" ht="21.75" customHeight="1">
      <c r="A11" s="162"/>
      <c r="B11" s="156"/>
      <c r="C11" s="156"/>
      <c r="D11" s="156"/>
      <c r="E11" s="156"/>
      <c r="F11" s="156"/>
    </row>
    <row r="12" spans="1:6" s="144" customFormat="1" ht="21.75" customHeight="1">
      <c r="A12" s="157" t="s">
        <v>176</v>
      </c>
      <c r="B12" s="160">
        <f>SUM(B3:B11)</f>
        <v>6099637</v>
      </c>
      <c r="C12" s="160">
        <f>SUM(C3:C11)</f>
        <v>6299618</v>
      </c>
      <c r="D12" s="160"/>
      <c r="E12" s="160">
        <f>SUM(E3:E11)</f>
        <v>6990184</v>
      </c>
      <c r="F12" s="160">
        <f>SUM(F3:F11)</f>
        <v>6822486</v>
      </c>
    </row>
    <row r="13" spans="1:6" ht="21.75" customHeight="1">
      <c r="A13" s="162"/>
      <c r="B13" s="156"/>
      <c r="C13" s="156"/>
      <c r="D13" s="156"/>
      <c r="E13" s="161">
        <f>+E12/B12*100</f>
        <v>114.59999996721115</v>
      </c>
      <c r="F13" s="161">
        <f>+F12/C12*100</f>
        <v>108.29999533305035</v>
      </c>
    </row>
    <row r="15" spans="1:3" s="144" customFormat="1" ht="21.75" customHeight="1">
      <c r="A15" s="163" t="s">
        <v>179</v>
      </c>
      <c r="B15" s="144">
        <v>10915427</v>
      </c>
      <c r="C15" s="144">
        <v>11052413</v>
      </c>
    </row>
  </sheetData>
  <sheetProtection/>
  <mergeCells count="2">
    <mergeCell ref="B1:C1"/>
    <mergeCell ref="E1:F1"/>
  </mergeCells>
  <printOptions/>
  <pageMargins left="0.19" right="0.16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F32" sqref="F32"/>
    </sheetView>
  </sheetViews>
  <sheetFormatPr defaultColWidth="8.72265625" defaultRowHeight="16.5"/>
  <cols>
    <col min="1" max="1" width="4.54296875" style="173" customWidth="1"/>
    <col min="2" max="3" width="8.90625" style="173" customWidth="1"/>
    <col min="4" max="4" width="7.54296875" style="173" customWidth="1"/>
    <col min="5" max="7" width="8.90625" style="173" customWidth="1"/>
    <col min="8" max="8" width="11.36328125" style="173" customWidth="1"/>
    <col min="9" max="9" width="8.90625" style="173" customWidth="1"/>
    <col min="10" max="10" width="11.453125" style="173" customWidth="1"/>
    <col min="11" max="11" width="11.8125" style="173" customWidth="1"/>
    <col min="12" max="16384" width="8.90625" style="173" customWidth="1"/>
  </cols>
  <sheetData>
    <row r="1" spans="1:5" ht="16.5">
      <c r="A1" s="277" t="s">
        <v>189</v>
      </c>
      <c r="B1" s="277"/>
      <c r="C1" s="277"/>
      <c r="D1" s="277"/>
      <c r="E1" s="277"/>
    </row>
    <row r="3" spans="1:11" ht="22.5" customHeight="1">
      <c r="A3" s="278" t="s">
        <v>190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22.5" customHeight="1">
      <c r="A4" s="277" t="s">
        <v>191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6" spans="1:11" ht="67.5" customHeight="1">
      <c r="A6" s="177" t="s">
        <v>192</v>
      </c>
      <c r="B6" s="279" t="s">
        <v>193</v>
      </c>
      <c r="C6" s="279"/>
      <c r="D6" s="279"/>
      <c r="E6" s="279" t="s">
        <v>194</v>
      </c>
      <c r="F6" s="279"/>
      <c r="G6" s="279"/>
      <c r="H6" s="279"/>
      <c r="I6" s="279" t="s">
        <v>195</v>
      </c>
      <c r="J6" s="279"/>
      <c r="K6" s="178" t="s">
        <v>196</v>
      </c>
    </row>
    <row r="7" spans="1:11" ht="16.5">
      <c r="A7" s="176"/>
      <c r="B7" s="179"/>
      <c r="C7" s="180"/>
      <c r="D7" s="181"/>
      <c r="E7" s="179"/>
      <c r="F7" s="180"/>
      <c r="G7" s="180"/>
      <c r="H7" s="181"/>
      <c r="I7" s="179"/>
      <c r="J7" s="181"/>
      <c r="K7" s="176"/>
    </row>
    <row r="8" spans="1:11" ht="16.5">
      <c r="A8" s="174"/>
      <c r="B8" s="182"/>
      <c r="C8" s="183"/>
      <c r="D8" s="184"/>
      <c r="E8" s="182"/>
      <c r="F8" s="183"/>
      <c r="G8" s="183"/>
      <c r="H8" s="184"/>
      <c r="I8" s="182"/>
      <c r="J8" s="184"/>
      <c r="K8" s="174"/>
    </row>
    <row r="9" spans="1:11" ht="16.5">
      <c r="A9" s="174"/>
      <c r="B9" s="182"/>
      <c r="C9" s="183"/>
      <c r="D9" s="184"/>
      <c r="E9" s="182"/>
      <c r="F9" s="183"/>
      <c r="G9" s="183"/>
      <c r="H9" s="184"/>
      <c r="I9" s="182"/>
      <c r="J9" s="184"/>
      <c r="K9" s="174"/>
    </row>
    <row r="10" spans="1:11" ht="16.5">
      <c r="A10" s="174"/>
      <c r="B10" s="182"/>
      <c r="C10" s="183"/>
      <c r="D10" s="184"/>
      <c r="E10" s="182"/>
      <c r="F10" s="183"/>
      <c r="G10" s="183"/>
      <c r="H10" s="184"/>
      <c r="I10" s="182"/>
      <c r="J10" s="184"/>
      <c r="K10" s="174"/>
    </row>
    <row r="11" spans="1:11" ht="16.5">
      <c r="A11" s="174"/>
      <c r="B11" s="182"/>
      <c r="C11" s="183"/>
      <c r="D11" s="184"/>
      <c r="E11" s="182"/>
      <c r="F11" s="183"/>
      <c r="G11" s="183"/>
      <c r="H11" s="184"/>
      <c r="I11" s="182"/>
      <c r="J11" s="184"/>
      <c r="K11" s="174"/>
    </row>
    <row r="12" spans="1:11" ht="16.5">
      <c r="A12" s="174"/>
      <c r="B12" s="182"/>
      <c r="C12" s="183"/>
      <c r="D12" s="184"/>
      <c r="E12" s="182"/>
      <c r="F12" s="183"/>
      <c r="G12" s="183"/>
      <c r="H12" s="184"/>
      <c r="I12" s="182"/>
      <c r="J12" s="184"/>
      <c r="K12" s="174"/>
    </row>
    <row r="13" spans="1:11" ht="16.5">
      <c r="A13" s="174"/>
      <c r="B13" s="182"/>
      <c r="C13" s="183"/>
      <c r="D13" s="184"/>
      <c r="E13" s="182"/>
      <c r="F13" s="183"/>
      <c r="G13" s="183"/>
      <c r="H13" s="184"/>
      <c r="I13" s="182"/>
      <c r="J13" s="184"/>
      <c r="K13" s="174"/>
    </row>
    <row r="14" spans="1:11" ht="16.5">
      <c r="A14" s="174"/>
      <c r="B14" s="182"/>
      <c r="C14" s="183"/>
      <c r="D14" s="184"/>
      <c r="E14" s="182"/>
      <c r="F14" s="183"/>
      <c r="G14" s="183"/>
      <c r="H14" s="184"/>
      <c r="I14" s="182"/>
      <c r="J14" s="184"/>
      <c r="K14" s="174"/>
    </row>
    <row r="15" spans="1:11" ht="16.5">
      <c r="A15" s="174"/>
      <c r="B15" s="182"/>
      <c r="C15" s="183"/>
      <c r="D15" s="184"/>
      <c r="E15" s="182"/>
      <c r="F15" s="183"/>
      <c r="G15" s="183"/>
      <c r="H15" s="184"/>
      <c r="I15" s="182"/>
      <c r="J15" s="184"/>
      <c r="K15" s="174"/>
    </row>
    <row r="16" spans="1:11" ht="16.5">
      <c r="A16" s="174"/>
      <c r="B16" s="182"/>
      <c r="C16" s="183"/>
      <c r="D16" s="184"/>
      <c r="E16" s="182"/>
      <c r="F16" s="183"/>
      <c r="G16" s="183"/>
      <c r="H16" s="184"/>
      <c r="I16" s="182"/>
      <c r="J16" s="184"/>
      <c r="K16" s="174"/>
    </row>
    <row r="17" spans="1:11" ht="16.5">
      <c r="A17" s="174"/>
      <c r="B17" s="182"/>
      <c r="C17" s="183"/>
      <c r="D17" s="184"/>
      <c r="E17" s="182"/>
      <c r="F17" s="183"/>
      <c r="G17" s="183"/>
      <c r="H17" s="184"/>
      <c r="I17" s="182"/>
      <c r="J17" s="184"/>
      <c r="K17" s="174"/>
    </row>
    <row r="18" spans="1:11" ht="16.5">
      <c r="A18" s="174"/>
      <c r="B18" s="182"/>
      <c r="C18" s="183"/>
      <c r="D18" s="184"/>
      <c r="E18" s="182"/>
      <c r="F18" s="183"/>
      <c r="G18" s="183"/>
      <c r="H18" s="184"/>
      <c r="I18" s="182"/>
      <c r="J18" s="184"/>
      <c r="K18" s="174"/>
    </row>
    <row r="19" spans="1:11" ht="16.5">
      <c r="A19" s="175"/>
      <c r="B19" s="185"/>
      <c r="C19" s="186"/>
      <c r="D19" s="187"/>
      <c r="E19" s="185"/>
      <c r="F19" s="186"/>
      <c r="G19" s="186"/>
      <c r="H19" s="187"/>
      <c r="I19" s="185"/>
      <c r="J19" s="187"/>
      <c r="K19" s="175"/>
    </row>
    <row r="21" spans="2:11" ht="16.5">
      <c r="B21" s="277" t="s">
        <v>21</v>
      </c>
      <c r="C21" s="277"/>
      <c r="I21" s="277" t="s">
        <v>197</v>
      </c>
      <c r="J21" s="277"/>
      <c r="K21" s="277"/>
    </row>
    <row r="22" spans="9:11" ht="16.5">
      <c r="I22" s="277" t="s">
        <v>198</v>
      </c>
      <c r="J22" s="277"/>
      <c r="K22" s="277"/>
    </row>
  </sheetData>
  <sheetProtection/>
  <mergeCells count="9">
    <mergeCell ref="I22:K22"/>
    <mergeCell ref="A1:E1"/>
    <mergeCell ref="A3:K3"/>
    <mergeCell ref="A4:K4"/>
    <mergeCell ref="B6:D6"/>
    <mergeCell ref="E6:H6"/>
    <mergeCell ref="I6:J6"/>
    <mergeCell ref="B21:C21"/>
    <mergeCell ref="I21:K21"/>
  </mergeCells>
  <printOptions/>
  <pageMargins left="0.7" right="0.7" top="0.53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I22"/>
  <sheetViews>
    <sheetView zoomScalePageLayoutView="0" workbookViewId="0" topLeftCell="A7">
      <selection activeCell="J20" sqref="J20"/>
    </sheetView>
  </sheetViews>
  <sheetFormatPr defaultColWidth="8.72265625" defaultRowHeight="16.5"/>
  <cols>
    <col min="1" max="1" width="8.90625" style="189" customWidth="1"/>
    <col min="2" max="2" width="12.6328125" style="189" bestFit="1" customWidth="1"/>
    <col min="3" max="8" width="8.90625" style="189" customWidth="1"/>
    <col min="9" max="9" width="9.18359375" style="189" bestFit="1" customWidth="1"/>
    <col min="10" max="16384" width="8.90625" style="189" customWidth="1"/>
  </cols>
  <sheetData>
    <row r="4" ht="16.5">
      <c r="B4" s="190"/>
    </row>
    <row r="11" spans="3:7" ht="16.5">
      <c r="C11" s="209">
        <f>878254/138650</f>
        <v>6.33432383699964</v>
      </c>
      <c r="E11" s="209">
        <f>1929144/288172</f>
        <v>6.694418611107255</v>
      </c>
      <c r="G11" s="209">
        <v>6.595712098009188</v>
      </c>
    </row>
    <row r="13" spans="3:5" ht="16.5">
      <c r="C13" s="189">
        <f>3796852/590</f>
        <v>6435.342372881356</v>
      </c>
      <c r="E13" s="189">
        <f>3507870/521</f>
        <v>6732.95585412668</v>
      </c>
    </row>
    <row r="16" spans="3:7" ht="16.5">
      <c r="C16" s="209">
        <f>46388/20298</f>
        <v>2.2853483101783425</v>
      </c>
      <c r="E16" s="189">
        <f>9782715/4892</f>
        <v>1999.7373262469337</v>
      </c>
      <c r="G16" s="209">
        <v>1.95</v>
      </c>
    </row>
    <row r="19" spans="3:5" ht="16.5">
      <c r="C19" s="209">
        <v>7.563283922462942</v>
      </c>
      <c r="E19" s="209">
        <v>7.404382470119522</v>
      </c>
    </row>
    <row r="21" spans="3:9" s="209" customFormat="1" ht="16.5">
      <c r="C21" s="209">
        <v>1.8350877192982455</v>
      </c>
      <c r="E21" s="209">
        <v>1.9514097180563887</v>
      </c>
      <c r="G21" s="209">
        <f>109998/2925/21</f>
        <v>1.7907692307692307</v>
      </c>
      <c r="I21" s="209">
        <f>621210/14367</f>
        <v>43.23867195656713</v>
      </c>
    </row>
    <row r="22" ht="16.5">
      <c r="I22" s="209">
        <f>+I21/21</f>
        <v>2.058984378884149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5" sqref="F5"/>
    </sheetView>
  </sheetViews>
  <sheetFormatPr defaultColWidth="8.72265625" defaultRowHeight="16.5"/>
  <cols>
    <col min="1" max="1" width="40.36328125" style="0" customWidth="1"/>
    <col min="7" max="7" width="9.99609375" style="0" bestFit="1" customWidth="1"/>
  </cols>
  <sheetData>
    <row r="1" spans="1:6" ht="16.5">
      <c r="A1" s="219" t="s">
        <v>207</v>
      </c>
      <c r="B1" s="219" t="s">
        <v>208</v>
      </c>
      <c r="C1" s="219" t="s">
        <v>209</v>
      </c>
      <c r="D1" s="219" t="s">
        <v>210</v>
      </c>
      <c r="E1" s="219" t="s">
        <v>211</v>
      </c>
      <c r="F1" s="219" t="s">
        <v>212</v>
      </c>
    </row>
    <row r="2" spans="1:6" ht="24.75" customHeight="1">
      <c r="A2" s="220" t="s">
        <v>213</v>
      </c>
      <c r="B2" s="220" t="s">
        <v>214</v>
      </c>
      <c r="C2" s="221">
        <v>0</v>
      </c>
      <c r="D2" s="221">
        <v>158654289</v>
      </c>
      <c r="E2" s="221">
        <v>0</v>
      </c>
      <c r="F2" s="221">
        <v>1141803196</v>
      </c>
    </row>
    <row r="3" spans="1:6" ht="24.75" customHeight="1">
      <c r="A3" s="220" t="s">
        <v>215</v>
      </c>
      <c r="B3" s="220" t="s">
        <v>214</v>
      </c>
      <c r="C3" s="221">
        <v>0</v>
      </c>
      <c r="D3" s="221">
        <v>159188010</v>
      </c>
      <c r="E3" s="221">
        <v>0</v>
      </c>
      <c r="F3" s="221">
        <v>932181655</v>
      </c>
    </row>
    <row r="4" spans="1:6" ht="24.75" customHeight="1">
      <c r="A4" s="220" t="s">
        <v>216</v>
      </c>
      <c r="B4" s="220" t="s">
        <v>214</v>
      </c>
      <c r="C4" s="221">
        <v>0</v>
      </c>
      <c r="D4" s="221">
        <v>131424759</v>
      </c>
      <c r="E4" s="221">
        <v>0</v>
      </c>
      <c r="F4" s="221">
        <v>828151154</v>
      </c>
    </row>
    <row r="5" spans="1:7" ht="24.75" customHeight="1">
      <c r="A5" s="220" t="s">
        <v>217</v>
      </c>
      <c r="B5" s="220" t="s">
        <v>20</v>
      </c>
      <c r="C5" s="221">
        <v>6266</v>
      </c>
      <c r="D5" s="221">
        <v>110280152</v>
      </c>
      <c r="E5" s="221">
        <v>117426</v>
      </c>
      <c r="F5" s="221">
        <v>589734868</v>
      </c>
      <c r="G5">
        <f>F5+D5</f>
        <v>700015020</v>
      </c>
    </row>
    <row r="6" spans="1:6" ht="24.75" customHeight="1">
      <c r="A6" s="220" t="s">
        <v>218</v>
      </c>
      <c r="B6" s="220" t="s">
        <v>214</v>
      </c>
      <c r="C6" s="221">
        <v>0</v>
      </c>
      <c r="D6" s="221">
        <v>77119703</v>
      </c>
      <c r="E6" s="221">
        <v>0</v>
      </c>
      <c r="F6" s="221">
        <v>513313594</v>
      </c>
    </row>
    <row r="7" spans="1:6" ht="24.75" customHeight="1">
      <c r="A7" s="220" t="s">
        <v>219</v>
      </c>
      <c r="B7" s="220" t="s">
        <v>214</v>
      </c>
      <c r="C7" s="221">
        <v>0</v>
      </c>
      <c r="D7" s="221">
        <v>67571855</v>
      </c>
      <c r="E7" s="221">
        <v>0</v>
      </c>
      <c r="F7" s="221">
        <v>471164260</v>
      </c>
    </row>
    <row r="8" spans="1:6" ht="24.75" customHeight="1">
      <c r="A8" s="220" t="s">
        <v>220</v>
      </c>
      <c r="B8" s="220" t="s">
        <v>20</v>
      </c>
      <c r="C8" s="221">
        <v>19342</v>
      </c>
      <c r="D8" s="221">
        <v>46139928</v>
      </c>
      <c r="E8" s="221">
        <v>154516</v>
      </c>
      <c r="F8" s="221">
        <v>338156675</v>
      </c>
    </row>
    <row r="9" spans="1:6" ht="24.75" customHeight="1">
      <c r="A9" s="220" t="s">
        <v>221</v>
      </c>
      <c r="B9" s="220" t="s">
        <v>214</v>
      </c>
      <c r="C9" s="221">
        <v>0</v>
      </c>
      <c r="D9" s="221">
        <v>77543330</v>
      </c>
      <c r="E9" s="221">
        <v>0</v>
      </c>
      <c r="F9" s="221">
        <v>310397072</v>
      </c>
    </row>
    <row r="10" spans="1:6" ht="24.75" customHeight="1">
      <c r="A10" s="220" t="s">
        <v>222</v>
      </c>
      <c r="B10" s="220" t="s">
        <v>214</v>
      </c>
      <c r="C10" s="221">
        <v>0</v>
      </c>
      <c r="D10" s="221">
        <v>47583746</v>
      </c>
      <c r="E10" s="221">
        <v>0</v>
      </c>
      <c r="F10" s="221">
        <v>299789224</v>
      </c>
    </row>
    <row r="11" spans="1:6" ht="24.75" customHeight="1">
      <c r="A11" s="220" t="s">
        <v>223</v>
      </c>
      <c r="B11" s="220" t="s">
        <v>214</v>
      </c>
      <c r="C11" s="221">
        <v>0</v>
      </c>
      <c r="D11" s="221">
        <v>29914203</v>
      </c>
      <c r="E11" s="221">
        <v>0</v>
      </c>
      <c r="F11" s="221">
        <v>188941511</v>
      </c>
    </row>
    <row r="12" spans="1:6" ht="24.75" customHeight="1">
      <c r="A12" s="220" t="s">
        <v>224</v>
      </c>
      <c r="B12" s="220" t="s">
        <v>20</v>
      </c>
      <c r="C12" s="221">
        <v>36167</v>
      </c>
      <c r="D12" s="221">
        <v>26547722</v>
      </c>
      <c r="E12" s="221">
        <v>140931</v>
      </c>
      <c r="F12" s="221">
        <v>172370769</v>
      </c>
    </row>
    <row r="13" spans="1:6" ht="24.75" customHeight="1">
      <c r="A13" s="220" t="s">
        <v>225</v>
      </c>
      <c r="B13" s="220" t="s">
        <v>214</v>
      </c>
      <c r="C13" s="221">
        <v>0</v>
      </c>
      <c r="D13" s="221">
        <v>22807585</v>
      </c>
      <c r="E13" s="221">
        <v>0</v>
      </c>
      <c r="F13" s="221">
        <v>159184944</v>
      </c>
    </row>
    <row r="14" spans="1:6" ht="24.75" customHeight="1">
      <c r="A14" s="220" t="s">
        <v>226</v>
      </c>
      <c r="B14" s="220" t="s">
        <v>214</v>
      </c>
      <c r="C14" s="221">
        <v>0</v>
      </c>
      <c r="D14" s="221">
        <v>17783569</v>
      </c>
      <c r="E14" s="221">
        <v>0</v>
      </c>
      <c r="F14" s="221">
        <v>118109766</v>
      </c>
    </row>
    <row r="15" spans="1:6" ht="24.75" customHeight="1">
      <c r="A15" s="220" t="s">
        <v>227</v>
      </c>
      <c r="B15" s="220" t="s">
        <v>214</v>
      </c>
      <c r="C15" s="221">
        <v>0</v>
      </c>
      <c r="D15" s="221">
        <v>19005546</v>
      </c>
      <c r="E15" s="221">
        <v>0</v>
      </c>
      <c r="F15" s="221">
        <v>116856145</v>
      </c>
    </row>
    <row r="16" spans="1:6" ht="24.75" customHeight="1">
      <c r="A16" s="220" t="s">
        <v>228</v>
      </c>
      <c r="B16" s="220" t="s">
        <v>20</v>
      </c>
      <c r="C16" s="221">
        <v>2908</v>
      </c>
      <c r="D16" s="221">
        <v>19051745</v>
      </c>
      <c r="E16" s="221">
        <v>15526</v>
      </c>
      <c r="F16" s="221">
        <v>100204148</v>
      </c>
    </row>
    <row r="17" spans="1:6" ht="24.75" customHeight="1">
      <c r="A17" s="220" t="s">
        <v>229</v>
      </c>
      <c r="B17" s="220" t="s">
        <v>214</v>
      </c>
      <c r="C17" s="221">
        <v>0</v>
      </c>
      <c r="D17" s="221">
        <v>15158451</v>
      </c>
      <c r="E17" s="221">
        <v>0</v>
      </c>
      <c r="F17" s="221">
        <v>91858065</v>
      </c>
    </row>
    <row r="18" spans="1:6" ht="24.75" customHeight="1">
      <c r="A18" s="220" t="s">
        <v>230</v>
      </c>
      <c r="B18" s="220" t="s">
        <v>214</v>
      </c>
      <c r="C18" s="221">
        <v>0</v>
      </c>
      <c r="D18" s="221">
        <v>17941372</v>
      </c>
      <c r="E18" s="221">
        <v>0</v>
      </c>
      <c r="F18" s="221">
        <v>89153362</v>
      </c>
    </row>
    <row r="19" spans="1:6" ht="24.75" customHeight="1">
      <c r="A19" s="220" t="s">
        <v>231</v>
      </c>
      <c r="B19" s="220" t="s">
        <v>20</v>
      </c>
      <c r="C19" s="221">
        <v>6276</v>
      </c>
      <c r="D19" s="221">
        <v>13587198</v>
      </c>
      <c r="E19" s="221">
        <v>39032</v>
      </c>
      <c r="F19" s="221">
        <v>79183025</v>
      </c>
    </row>
    <row r="20" spans="1:6" ht="24.75" customHeight="1">
      <c r="A20" s="220" t="s">
        <v>232</v>
      </c>
      <c r="B20" s="220" t="s">
        <v>214</v>
      </c>
      <c r="C20" s="221">
        <v>0</v>
      </c>
      <c r="D20" s="221">
        <v>9111114</v>
      </c>
      <c r="E20" s="221">
        <v>0</v>
      </c>
      <c r="F20" s="221">
        <v>65070428</v>
      </c>
    </row>
    <row r="21" spans="1:6" ht="24.75" customHeight="1">
      <c r="A21" s="220" t="s">
        <v>233</v>
      </c>
      <c r="B21" s="220" t="s">
        <v>214</v>
      </c>
      <c r="C21" s="221">
        <v>0</v>
      </c>
      <c r="D21" s="221">
        <v>9465320</v>
      </c>
      <c r="E21" s="221">
        <v>0</v>
      </c>
      <c r="F21" s="221">
        <v>64232012</v>
      </c>
    </row>
    <row r="22" spans="1:6" ht="24.75" customHeight="1">
      <c r="A22" s="220" t="s">
        <v>234</v>
      </c>
      <c r="B22" s="220" t="s">
        <v>214</v>
      </c>
      <c r="C22" s="221">
        <v>0</v>
      </c>
      <c r="D22" s="221">
        <v>7427144</v>
      </c>
      <c r="E22" s="221">
        <v>0</v>
      </c>
      <c r="F22" s="221">
        <v>47216895</v>
      </c>
    </row>
    <row r="23" spans="1:6" ht="24.75" customHeight="1">
      <c r="A23" s="220" t="s">
        <v>235</v>
      </c>
      <c r="B23" s="220" t="s">
        <v>214</v>
      </c>
      <c r="C23" s="221">
        <v>0</v>
      </c>
      <c r="D23" s="221">
        <v>8530229</v>
      </c>
      <c r="E23" s="221">
        <v>0</v>
      </c>
      <c r="F23" s="221">
        <v>42094614</v>
      </c>
    </row>
    <row r="24" spans="1:6" ht="24.75" customHeight="1">
      <c r="A24" s="220" t="s">
        <v>236</v>
      </c>
      <c r="B24" s="220" t="s">
        <v>20</v>
      </c>
      <c r="C24" s="221">
        <v>1004</v>
      </c>
      <c r="D24" s="221">
        <v>7434873</v>
      </c>
      <c r="E24" s="221">
        <v>4617</v>
      </c>
      <c r="F24" s="221">
        <v>34869273</v>
      </c>
    </row>
    <row r="25" spans="1:6" ht="24.75" customHeight="1">
      <c r="A25" s="220" t="s">
        <v>237</v>
      </c>
      <c r="B25" s="220" t="s">
        <v>214</v>
      </c>
      <c r="C25" s="221">
        <v>0</v>
      </c>
      <c r="D25" s="221">
        <v>5240746</v>
      </c>
      <c r="E25" s="221">
        <v>0</v>
      </c>
      <c r="F25" s="221">
        <v>30826742</v>
      </c>
    </row>
    <row r="26" spans="1:6" ht="24.75" customHeight="1">
      <c r="A26" s="220" t="s">
        <v>238</v>
      </c>
      <c r="B26" s="220" t="s">
        <v>214</v>
      </c>
      <c r="C26" s="221">
        <v>0</v>
      </c>
      <c r="D26" s="221">
        <v>5118366</v>
      </c>
      <c r="E26" s="221">
        <v>0</v>
      </c>
      <c r="F26" s="221">
        <v>28177275</v>
      </c>
    </row>
    <row r="27" spans="1:6" ht="24.75" customHeight="1">
      <c r="A27" s="220" t="s">
        <v>239</v>
      </c>
      <c r="B27" s="220" t="s">
        <v>214</v>
      </c>
      <c r="C27" s="221">
        <v>0</v>
      </c>
      <c r="D27" s="221">
        <v>1980694</v>
      </c>
      <c r="E27" s="221">
        <v>0</v>
      </c>
      <c r="F27" s="221">
        <v>19798363</v>
      </c>
    </row>
    <row r="28" spans="1:6" ht="24.75" customHeight="1">
      <c r="A28" s="220" t="s">
        <v>240</v>
      </c>
      <c r="B28" s="220" t="s">
        <v>20</v>
      </c>
      <c r="C28" s="221">
        <v>1140</v>
      </c>
      <c r="D28" s="221">
        <v>2092385</v>
      </c>
      <c r="E28" s="221">
        <v>9824</v>
      </c>
      <c r="F28" s="221">
        <v>19268193</v>
      </c>
    </row>
    <row r="29" spans="1:6" ht="24.75" customHeight="1">
      <c r="A29" s="220" t="s">
        <v>241</v>
      </c>
      <c r="B29" s="220" t="s">
        <v>20</v>
      </c>
      <c r="C29" s="221">
        <v>3384</v>
      </c>
      <c r="D29" s="221">
        <v>814048</v>
      </c>
      <c r="E29" s="221">
        <v>63038</v>
      </c>
      <c r="F29" s="221">
        <v>16228353</v>
      </c>
    </row>
    <row r="30" spans="1:6" ht="24.75" customHeight="1">
      <c r="A30" s="220" t="s">
        <v>242</v>
      </c>
      <c r="B30" s="220" t="s">
        <v>214</v>
      </c>
      <c r="C30" s="221">
        <v>0</v>
      </c>
      <c r="D30" s="221">
        <v>557437</v>
      </c>
      <c r="E30" s="221">
        <v>0</v>
      </c>
      <c r="F30" s="221">
        <v>9819046</v>
      </c>
    </row>
    <row r="31" spans="1:6" ht="24.75" customHeight="1">
      <c r="A31" s="220" t="s">
        <v>243</v>
      </c>
      <c r="B31" s="220" t="s">
        <v>214</v>
      </c>
      <c r="C31" s="221">
        <v>0</v>
      </c>
      <c r="D31" s="221">
        <v>1255666</v>
      </c>
      <c r="E31" s="221">
        <v>0</v>
      </c>
      <c r="F31" s="221">
        <v>9748459</v>
      </c>
    </row>
    <row r="32" spans="1:6" ht="24.75" customHeight="1">
      <c r="A32" s="220" t="s">
        <v>244</v>
      </c>
      <c r="B32" s="220" t="s">
        <v>214</v>
      </c>
      <c r="C32" s="221">
        <v>0</v>
      </c>
      <c r="D32" s="221">
        <v>1455864</v>
      </c>
      <c r="E32" s="221">
        <v>0</v>
      </c>
      <c r="F32" s="221">
        <v>9126085</v>
      </c>
    </row>
    <row r="33" spans="1:6" ht="24.75" customHeight="1">
      <c r="A33" s="220" t="s">
        <v>245</v>
      </c>
      <c r="B33" s="220" t="s">
        <v>214</v>
      </c>
      <c r="C33" s="221">
        <v>0</v>
      </c>
      <c r="D33" s="221">
        <v>1021077</v>
      </c>
      <c r="E33" s="221">
        <v>0</v>
      </c>
      <c r="F33" s="221">
        <v>7438701</v>
      </c>
    </row>
    <row r="34" spans="1:6" ht="24.75" customHeight="1">
      <c r="A34" s="220" t="s">
        <v>246</v>
      </c>
      <c r="B34" s="220" t="s">
        <v>20</v>
      </c>
      <c r="C34" s="221">
        <v>9221</v>
      </c>
      <c r="D34" s="221">
        <v>1044620</v>
      </c>
      <c r="E34" s="221">
        <v>45252</v>
      </c>
      <c r="F34" s="221">
        <v>5657448</v>
      </c>
    </row>
    <row r="35" spans="1:6" ht="24.75" customHeight="1">
      <c r="A35" s="220" t="s">
        <v>247</v>
      </c>
      <c r="B35" s="220" t="s">
        <v>214</v>
      </c>
      <c r="C35" s="221">
        <v>0</v>
      </c>
      <c r="D35" s="221">
        <v>367500</v>
      </c>
      <c r="E35" s="221">
        <v>0</v>
      </c>
      <c r="F35" s="221">
        <v>2688926</v>
      </c>
    </row>
    <row r="36" spans="1:6" ht="24.75" customHeight="1">
      <c r="A36" s="220" t="s">
        <v>248</v>
      </c>
      <c r="B36" s="220" t="s">
        <v>214</v>
      </c>
      <c r="C36" s="221">
        <v>0</v>
      </c>
      <c r="D36" s="221">
        <v>388672</v>
      </c>
      <c r="E36" s="221">
        <v>0</v>
      </c>
      <c r="F36" s="221">
        <v>2456967</v>
      </c>
    </row>
    <row r="37" spans="1:6" ht="24.75" customHeight="1">
      <c r="A37" s="220" t="s">
        <v>249</v>
      </c>
      <c r="B37" s="220" t="s">
        <v>214</v>
      </c>
      <c r="C37" s="221">
        <v>0</v>
      </c>
      <c r="D37" s="221">
        <v>51663</v>
      </c>
      <c r="E37" s="221">
        <v>0</v>
      </c>
      <c r="F37" s="221">
        <v>51663</v>
      </c>
    </row>
    <row r="38" spans="1:6" ht="24.75" customHeight="1">
      <c r="A38" s="220" t="s">
        <v>250</v>
      </c>
      <c r="B38" s="220" t="s">
        <v>20</v>
      </c>
      <c r="C38" s="221">
        <v>0</v>
      </c>
      <c r="D38" s="221">
        <v>48872</v>
      </c>
      <c r="E38" s="221">
        <v>0</v>
      </c>
      <c r="F38" s="221">
        <v>48872</v>
      </c>
    </row>
    <row r="39" spans="1:6" ht="24.75" customHeight="1">
      <c r="A39" s="220" t="s">
        <v>251</v>
      </c>
      <c r="B39" s="220" t="s">
        <v>20</v>
      </c>
      <c r="C39" s="221">
        <v>0</v>
      </c>
      <c r="D39" s="221">
        <v>0</v>
      </c>
      <c r="E39" s="221">
        <v>0</v>
      </c>
      <c r="F39" s="221">
        <v>3566</v>
      </c>
    </row>
    <row r="40" spans="1:6" ht="24.75" customHeight="1">
      <c r="A40" s="220" t="s">
        <v>252</v>
      </c>
      <c r="B40" s="220" t="s">
        <v>20</v>
      </c>
      <c r="C40" s="221">
        <v>0</v>
      </c>
      <c r="D40" s="221">
        <v>0</v>
      </c>
      <c r="E40" s="221">
        <v>0</v>
      </c>
      <c r="F40" s="221">
        <v>0</v>
      </c>
    </row>
    <row r="41" spans="1:6" ht="24.75" customHeight="1">
      <c r="A41" s="220" t="s">
        <v>253</v>
      </c>
      <c r="B41" s="220" t="s">
        <v>20</v>
      </c>
      <c r="C41" s="221">
        <v>0</v>
      </c>
      <c r="D41" s="221">
        <v>0</v>
      </c>
      <c r="E41" s="221">
        <v>0</v>
      </c>
      <c r="F41" s="221">
        <v>0</v>
      </c>
    </row>
    <row r="42" spans="1:6" ht="24.75" customHeight="1">
      <c r="A42" s="220" t="s">
        <v>254</v>
      </c>
      <c r="B42" s="220" t="s">
        <v>20</v>
      </c>
      <c r="C42" s="221">
        <v>0</v>
      </c>
      <c r="D42" s="221">
        <v>0</v>
      </c>
      <c r="E42" s="221">
        <v>0</v>
      </c>
      <c r="F42" s="22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4"/>
      <c r="C1" s="2"/>
    </row>
    <row r="2" ht="17.25" thickBot="1">
      <c r="A2" s="4"/>
    </row>
    <row r="3" spans="1:3" ht="17.25" thickBot="1">
      <c r="A3" s="4"/>
      <c r="C3" s="4"/>
    </row>
    <row r="4" spans="1:3" ht="16.5">
      <c r="A4" s="4"/>
      <c r="C4" s="4"/>
    </row>
    <row r="5" ht="16.5">
      <c r="C5" s="4"/>
    </row>
    <row r="6" ht="17.25" thickBot="1">
      <c r="C6" s="4"/>
    </row>
    <row r="7" spans="1:3" ht="16.5">
      <c r="A7" s="4"/>
      <c r="C7" s="4"/>
    </row>
    <row r="8" spans="1:3" ht="16.5">
      <c r="A8" s="4"/>
      <c r="C8" s="4"/>
    </row>
    <row r="9" spans="1:3" ht="16.5">
      <c r="A9" s="4"/>
      <c r="C9" s="4"/>
    </row>
    <row r="10" spans="1:3" ht="16.5">
      <c r="A10" s="4"/>
      <c r="C10" s="4"/>
    </row>
    <row r="11" spans="1:3" ht="17.25" thickBot="1">
      <c r="A11" s="4"/>
      <c r="C11" s="4"/>
    </row>
    <row r="12" ht="16.5">
      <c r="C12" s="4"/>
    </row>
    <row r="13" ht="17.25" thickBot="1">
      <c r="C13" s="4"/>
    </row>
    <row r="14" spans="1:3" ht="17.25" thickBot="1">
      <c r="A14" s="4"/>
      <c r="C14" s="4"/>
    </row>
    <row r="15" ht="16.5">
      <c r="A15" s="4"/>
    </row>
    <row r="16" ht="17.25" thickBot="1">
      <c r="A16" s="4"/>
    </row>
    <row r="17" spans="1:3" ht="17.25" thickBot="1">
      <c r="A17" s="4"/>
      <c r="C17" s="4"/>
    </row>
    <row r="18" ht="16.5">
      <c r="C18" s="4"/>
    </row>
    <row r="19" ht="16.5">
      <c r="C19" s="4"/>
    </row>
    <row r="20" spans="1:3" ht="16.5">
      <c r="A20" s="4"/>
      <c r="C20" s="4"/>
    </row>
    <row r="21" spans="1:3" ht="16.5">
      <c r="A21" s="3"/>
      <c r="C21" s="4"/>
    </row>
    <row r="22" spans="1:3" ht="16.5">
      <c r="A22" s="4"/>
      <c r="C22" s="4"/>
    </row>
    <row r="23" spans="1:3" ht="16.5">
      <c r="A23" s="4"/>
      <c r="C23" s="4"/>
    </row>
    <row r="24" ht="16.5">
      <c r="A24" s="4"/>
    </row>
    <row r="25" ht="16.5">
      <c r="A25" s="4"/>
    </row>
    <row r="26" spans="1:3" ht="17.25" thickBot="1">
      <c r="A26" s="4"/>
      <c r="C26" s="3"/>
    </row>
    <row r="27" spans="1:3" ht="16.5">
      <c r="A27" s="4"/>
      <c r="C27" s="4"/>
    </row>
    <row r="28" spans="1:3" ht="16.5">
      <c r="A28" s="4"/>
      <c r="C28" s="4"/>
    </row>
    <row r="29" spans="1:3" ht="16.5">
      <c r="A29" s="4"/>
      <c r="C29" s="4"/>
    </row>
    <row r="30" spans="1:3" ht="16.5">
      <c r="A30" s="4"/>
      <c r="C30" s="4"/>
    </row>
    <row r="31" spans="1:3" ht="16.5">
      <c r="A31" s="4"/>
      <c r="C31" s="4"/>
    </row>
    <row r="32" spans="1:3" ht="16.5">
      <c r="A32" s="4"/>
      <c r="C32" s="4"/>
    </row>
    <row r="33" spans="1:3" ht="16.5">
      <c r="A33" s="4"/>
      <c r="C33" s="4"/>
    </row>
    <row r="34" spans="1:3" ht="16.5">
      <c r="A34" s="4"/>
      <c r="C34" s="4"/>
    </row>
    <row r="35" spans="1:3" ht="16.5">
      <c r="A35" s="4"/>
      <c r="C35" s="4"/>
    </row>
    <row r="36" spans="1:3" ht="16.5">
      <c r="A36" s="4"/>
      <c r="C36" s="4"/>
    </row>
    <row r="37" ht="16.5">
      <c r="A37" s="4"/>
    </row>
    <row r="38" ht="16.5">
      <c r="A38" s="4"/>
    </row>
    <row r="39" spans="1:3" ht="16.5">
      <c r="A39" s="4"/>
      <c r="C39" s="3"/>
    </row>
    <row r="40" spans="1:3" ht="16.5">
      <c r="A40" s="4"/>
      <c r="C40" s="4"/>
    </row>
    <row r="41" spans="1:3" ht="16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2"/>
  <sheetViews>
    <sheetView tabSelected="1" zoomScaleSheetLayoutView="100" zoomScalePageLayoutView="0" workbookViewId="0" topLeftCell="S10">
      <selection activeCell="AL16" sqref="AL16"/>
    </sheetView>
  </sheetViews>
  <sheetFormatPr defaultColWidth="8.72265625" defaultRowHeight="16.5"/>
  <cols>
    <col min="1" max="1" width="28.8125" style="11" customWidth="1"/>
    <col min="2" max="2" width="6.453125" style="5" customWidth="1"/>
    <col min="3" max="3" width="9.6328125" style="5" customWidth="1"/>
    <col min="4" max="7" width="9.6328125" style="5" hidden="1" customWidth="1"/>
    <col min="8" max="8" width="6.99609375" style="5" hidden="1" customWidth="1"/>
    <col min="9" max="9" width="9.8125" style="5" hidden="1" customWidth="1"/>
    <col min="10" max="10" width="5.8125" style="5" hidden="1" customWidth="1"/>
    <col min="11" max="11" width="8.90625" style="5" hidden="1" customWidth="1"/>
    <col min="12" max="12" width="7.36328125" style="5" hidden="1" customWidth="1"/>
    <col min="13" max="13" width="8.8125" style="5" hidden="1" customWidth="1"/>
    <col min="14" max="14" width="9.0859375" style="5" hidden="1" customWidth="1"/>
    <col min="15" max="15" width="9.36328125" style="5" hidden="1" customWidth="1"/>
    <col min="16" max="17" width="9.36328125" style="193" hidden="1" customWidth="1"/>
    <col min="18" max="18" width="7.6328125" style="5" customWidth="1"/>
    <col min="19" max="19" width="9.36328125" style="5" customWidth="1"/>
    <col min="20" max="20" width="7.8125" style="5" customWidth="1"/>
    <col min="21" max="21" width="9.6328125" style="5" customWidth="1"/>
    <col min="22" max="22" width="8.99609375" style="9" customWidth="1"/>
    <col min="23" max="23" width="11.18359375" style="9" customWidth="1"/>
    <col min="24" max="24" width="8.453125" style="29" customWidth="1"/>
    <col min="25" max="25" width="9.6328125" style="29" customWidth="1"/>
    <col min="26" max="26" width="6.8125" style="5" customWidth="1"/>
    <col min="27" max="27" width="7.18359375" style="5" customWidth="1"/>
    <col min="28" max="28" width="10.0859375" style="29" hidden="1" customWidth="1"/>
    <col min="29" max="29" width="10.453125" style="29" hidden="1" customWidth="1"/>
    <col min="30" max="30" width="10.54296875" style="29" hidden="1" customWidth="1"/>
    <col min="31" max="31" width="12.90625" style="29" hidden="1" customWidth="1"/>
    <col min="32" max="33" width="10.18359375" style="5" bestFit="1" customWidth="1"/>
    <col min="34" max="16384" width="8.90625" style="5" customWidth="1"/>
  </cols>
  <sheetData>
    <row r="1" spans="1:24" ht="21" customHeight="1">
      <c r="A1" s="8" t="s">
        <v>26</v>
      </c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X1" s="5"/>
    </row>
    <row r="2" spans="1:27" ht="21" customHeight="1">
      <c r="A2" s="10" t="s">
        <v>27</v>
      </c>
      <c r="B2" s="150" t="s">
        <v>149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94"/>
      <c r="Q2" s="194"/>
      <c r="R2" s="150"/>
      <c r="S2" s="150"/>
      <c r="T2" s="150"/>
      <c r="U2" s="150"/>
      <c r="V2" s="150"/>
      <c r="X2" s="273" t="s">
        <v>185</v>
      </c>
      <c r="Y2" s="273"/>
      <c r="Z2" s="273"/>
      <c r="AA2" s="273"/>
    </row>
    <row r="3" spans="1:27" ht="18.75" customHeight="1">
      <c r="A3" s="11" t="s">
        <v>28</v>
      </c>
      <c r="C3" s="170" t="s">
        <v>199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95"/>
      <c r="Q3" s="195"/>
      <c r="R3" s="154"/>
      <c r="S3" s="154"/>
      <c r="T3" s="154"/>
      <c r="U3" s="154"/>
      <c r="V3" s="154"/>
      <c r="W3" s="151"/>
      <c r="X3" s="274" t="s">
        <v>153</v>
      </c>
      <c r="Y3" s="274"/>
      <c r="Z3" s="274"/>
      <c r="AA3" s="274"/>
    </row>
    <row r="4" spans="1:27" ht="17.25" customHeight="1">
      <c r="A4" s="11" t="s">
        <v>29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T4" s="171"/>
      <c r="U4" s="171"/>
      <c r="V4" s="171"/>
      <c r="W4" s="171"/>
      <c r="X4" s="275" t="s">
        <v>183</v>
      </c>
      <c r="Y4" s="273"/>
      <c r="Z4" s="273"/>
      <c r="AA4" s="273"/>
    </row>
    <row r="5" spans="1:27" ht="16.5" customHeight="1">
      <c r="A5" s="11" t="s">
        <v>30</v>
      </c>
      <c r="T5" s="172"/>
      <c r="U5" s="172"/>
      <c r="V5" s="172"/>
      <c r="W5" s="172"/>
      <c r="X5" s="264" t="s">
        <v>184</v>
      </c>
      <c r="Y5" s="264"/>
      <c r="Z5" s="264"/>
      <c r="AA5" s="264"/>
    </row>
    <row r="6" spans="1:24" ht="16.5" customHeight="1">
      <c r="A6" s="11" t="s">
        <v>31</v>
      </c>
      <c r="O6" s="13"/>
      <c r="P6" s="196"/>
      <c r="Q6" s="196"/>
      <c r="R6" s="13"/>
      <c r="S6" s="13"/>
      <c r="T6" s="13"/>
      <c r="U6" s="13"/>
      <c r="V6" s="78"/>
      <c r="X6" s="5"/>
    </row>
    <row r="7" spans="1:24" ht="16.5" customHeight="1">
      <c r="A7" s="11" t="s">
        <v>32</v>
      </c>
      <c r="O7" s="13"/>
      <c r="P7" s="196"/>
      <c r="Q7" s="196"/>
      <c r="R7" s="13"/>
      <c r="S7" s="13"/>
      <c r="T7" s="13"/>
      <c r="U7" s="13"/>
      <c r="V7" s="78"/>
      <c r="X7" s="5"/>
    </row>
    <row r="8" spans="1:24" ht="16.5" customHeight="1">
      <c r="A8" s="11" t="s">
        <v>206</v>
      </c>
      <c r="O8" s="13"/>
      <c r="P8" s="196"/>
      <c r="Q8" s="196"/>
      <c r="R8" s="13"/>
      <c r="S8" s="13"/>
      <c r="T8" s="13"/>
      <c r="U8" s="13"/>
      <c r="V8" s="78"/>
      <c r="X8" s="5"/>
    </row>
    <row r="9" spans="1:24" ht="16.5" customHeight="1">
      <c r="A9" s="11" t="s">
        <v>150</v>
      </c>
      <c r="O9" s="14"/>
      <c r="P9" s="197"/>
      <c r="Q9" s="197"/>
      <c r="R9" s="14"/>
      <c r="S9" s="14"/>
      <c r="T9" s="14"/>
      <c r="U9" s="14"/>
      <c r="V9" s="78"/>
      <c r="X9" s="5"/>
    </row>
    <row r="10" spans="1:31" s="12" customFormat="1" ht="21" customHeight="1">
      <c r="A10" s="239"/>
      <c r="B10" s="240" t="s">
        <v>9</v>
      </c>
      <c r="C10" s="240" t="s">
        <v>10</v>
      </c>
      <c r="D10" s="226" t="s">
        <v>145</v>
      </c>
      <c r="E10" s="226"/>
      <c r="F10" s="265" t="s">
        <v>144</v>
      </c>
      <c r="G10" s="266"/>
      <c r="H10" s="226" t="s">
        <v>146</v>
      </c>
      <c r="I10" s="226"/>
      <c r="J10" s="226" t="s">
        <v>147</v>
      </c>
      <c r="K10" s="226"/>
      <c r="L10" s="226" t="s">
        <v>151</v>
      </c>
      <c r="M10" s="226"/>
      <c r="N10" s="226" t="s">
        <v>180</v>
      </c>
      <c r="O10" s="226"/>
      <c r="P10" s="254" t="s">
        <v>205</v>
      </c>
      <c r="Q10" s="255"/>
      <c r="R10" s="226" t="s">
        <v>200</v>
      </c>
      <c r="S10" s="226"/>
      <c r="T10" s="226" t="s">
        <v>181</v>
      </c>
      <c r="U10" s="226"/>
      <c r="V10" s="226" t="s">
        <v>201</v>
      </c>
      <c r="W10" s="226"/>
      <c r="X10" s="226" t="s">
        <v>202</v>
      </c>
      <c r="Y10" s="226"/>
      <c r="Z10" s="226" t="s">
        <v>203</v>
      </c>
      <c r="AA10" s="226"/>
      <c r="AB10" s="262" t="s">
        <v>182</v>
      </c>
      <c r="AC10" s="262"/>
      <c r="AD10" s="269" t="s">
        <v>204</v>
      </c>
      <c r="AE10" s="269"/>
    </row>
    <row r="11" spans="1:31" s="12" customFormat="1" ht="42" customHeight="1">
      <c r="A11" s="239"/>
      <c r="B11" s="241"/>
      <c r="C11" s="241"/>
      <c r="D11" s="226"/>
      <c r="E11" s="226"/>
      <c r="F11" s="267"/>
      <c r="G11" s="268"/>
      <c r="H11" s="226"/>
      <c r="I11" s="226"/>
      <c r="J11" s="226"/>
      <c r="K11" s="226"/>
      <c r="L11" s="226"/>
      <c r="M11" s="226"/>
      <c r="N11" s="226"/>
      <c r="O11" s="226"/>
      <c r="P11" s="256"/>
      <c r="Q11" s="257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63"/>
      <c r="AC11" s="263"/>
      <c r="AD11" s="269"/>
      <c r="AE11" s="269"/>
    </row>
    <row r="12" spans="1:31" s="12" customFormat="1" ht="9.75" customHeight="1">
      <c r="A12" s="239"/>
      <c r="B12" s="241"/>
      <c r="C12" s="241"/>
      <c r="D12" s="228" t="s">
        <v>12</v>
      </c>
      <c r="E12" s="226" t="s">
        <v>13</v>
      </c>
      <c r="F12" s="228" t="s">
        <v>12</v>
      </c>
      <c r="G12" s="226" t="s">
        <v>13</v>
      </c>
      <c r="H12" s="228" t="s">
        <v>12</v>
      </c>
      <c r="I12" s="226" t="s">
        <v>13</v>
      </c>
      <c r="J12" s="228" t="s">
        <v>12</v>
      </c>
      <c r="K12" s="226" t="s">
        <v>13</v>
      </c>
      <c r="L12" s="250" t="s">
        <v>12</v>
      </c>
      <c r="M12" s="226" t="s">
        <v>13</v>
      </c>
      <c r="N12" s="250" t="s">
        <v>12</v>
      </c>
      <c r="O12" s="226" t="s">
        <v>13</v>
      </c>
      <c r="P12" s="198"/>
      <c r="Q12" s="198"/>
      <c r="R12" s="250" t="s">
        <v>12</v>
      </c>
      <c r="S12" s="226" t="s">
        <v>13</v>
      </c>
      <c r="T12" s="250" t="s">
        <v>12</v>
      </c>
      <c r="U12" s="226" t="s">
        <v>13</v>
      </c>
      <c r="V12" s="233" t="s">
        <v>12</v>
      </c>
      <c r="W12" s="259" t="s">
        <v>13</v>
      </c>
      <c r="X12" s="233" t="s">
        <v>12</v>
      </c>
      <c r="Y12" s="259" t="s">
        <v>13</v>
      </c>
      <c r="Z12" s="233" t="s">
        <v>12</v>
      </c>
      <c r="AA12" s="229" t="s">
        <v>13</v>
      </c>
      <c r="AB12" s="165"/>
      <c r="AC12" s="165"/>
      <c r="AD12" s="270" t="s">
        <v>12</v>
      </c>
      <c r="AE12" s="269" t="s">
        <v>13</v>
      </c>
    </row>
    <row r="13" spans="1:31" s="12" customFormat="1" ht="6.75" customHeight="1">
      <c r="A13" s="239"/>
      <c r="B13" s="241"/>
      <c r="C13" s="241"/>
      <c r="D13" s="228"/>
      <c r="E13" s="226"/>
      <c r="F13" s="228"/>
      <c r="G13" s="226"/>
      <c r="H13" s="228"/>
      <c r="I13" s="226"/>
      <c r="J13" s="228"/>
      <c r="K13" s="226"/>
      <c r="L13" s="251"/>
      <c r="M13" s="226"/>
      <c r="N13" s="251"/>
      <c r="O13" s="226"/>
      <c r="P13" s="199"/>
      <c r="Q13" s="199"/>
      <c r="R13" s="251"/>
      <c r="S13" s="226"/>
      <c r="T13" s="251"/>
      <c r="U13" s="226"/>
      <c r="V13" s="234"/>
      <c r="W13" s="260"/>
      <c r="X13" s="234"/>
      <c r="Y13" s="260"/>
      <c r="Z13" s="234"/>
      <c r="AA13" s="229"/>
      <c r="AB13" s="165"/>
      <c r="AC13" s="165"/>
      <c r="AD13" s="271"/>
      <c r="AE13" s="269"/>
    </row>
    <row r="14" spans="1:31" s="12" customFormat="1" ht="45.75" customHeight="1">
      <c r="A14" s="239"/>
      <c r="B14" s="242"/>
      <c r="C14" s="242"/>
      <c r="D14" s="228"/>
      <c r="E14" s="226"/>
      <c r="F14" s="228"/>
      <c r="G14" s="226"/>
      <c r="H14" s="228"/>
      <c r="I14" s="226"/>
      <c r="J14" s="228"/>
      <c r="K14" s="226"/>
      <c r="L14" s="252"/>
      <c r="M14" s="226"/>
      <c r="N14" s="252"/>
      <c r="O14" s="226"/>
      <c r="P14" s="200"/>
      <c r="Q14" s="200"/>
      <c r="R14" s="252"/>
      <c r="S14" s="226"/>
      <c r="T14" s="252"/>
      <c r="U14" s="226"/>
      <c r="V14" s="235"/>
      <c r="W14" s="261"/>
      <c r="X14" s="235"/>
      <c r="Y14" s="261"/>
      <c r="Z14" s="235"/>
      <c r="AA14" s="229"/>
      <c r="AB14" s="165"/>
      <c r="AC14" s="165"/>
      <c r="AD14" s="272"/>
      <c r="AE14" s="269"/>
    </row>
    <row r="15" spans="1:31" ht="20.25" customHeight="1">
      <c r="A15" s="16" t="s">
        <v>0</v>
      </c>
      <c r="B15" s="17" t="s">
        <v>1</v>
      </c>
      <c r="C15" s="17" t="s">
        <v>3</v>
      </c>
      <c r="D15" s="17"/>
      <c r="E15" s="17"/>
      <c r="F15" s="17"/>
      <c r="G15" s="17"/>
      <c r="H15" s="15">
        <v>1</v>
      </c>
      <c r="I15" s="15">
        <v>2</v>
      </c>
      <c r="J15" s="15">
        <v>1</v>
      </c>
      <c r="K15" s="15">
        <v>2</v>
      </c>
      <c r="L15" s="15">
        <v>1</v>
      </c>
      <c r="M15" s="15">
        <v>2</v>
      </c>
      <c r="N15" s="15">
        <v>1</v>
      </c>
      <c r="O15" s="15">
        <v>2</v>
      </c>
      <c r="P15" s="201"/>
      <c r="Q15" s="201"/>
      <c r="R15" s="15"/>
      <c r="S15" s="15"/>
      <c r="T15" s="15">
        <v>3</v>
      </c>
      <c r="U15" s="15">
        <v>4</v>
      </c>
      <c r="V15" s="77">
        <v>5</v>
      </c>
      <c r="W15" s="18">
        <v>6</v>
      </c>
      <c r="X15" s="77">
        <v>7</v>
      </c>
      <c r="Y15" s="18">
        <v>8</v>
      </c>
      <c r="Z15" s="122">
        <v>9</v>
      </c>
      <c r="AA15" s="122">
        <v>10</v>
      </c>
      <c r="AB15" s="107"/>
      <c r="AC15" s="107"/>
      <c r="AD15" s="192"/>
      <c r="AE15" s="192"/>
    </row>
    <row r="16" spans="1:38" s="137" customFormat="1" ht="21.75" customHeight="1">
      <c r="A16" s="19" t="s">
        <v>33</v>
      </c>
      <c r="B16" s="129" t="s">
        <v>34</v>
      </c>
      <c r="C16" s="130" t="s">
        <v>4</v>
      </c>
      <c r="D16" s="131"/>
      <c r="E16" s="116">
        <f>SUM(E18:E24)</f>
        <v>979371</v>
      </c>
      <c r="F16" s="116">
        <f>SUM(F18:F24)</f>
        <v>0</v>
      </c>
      <c r="G16" s="116">
        <f>SUM(G18:G24)</f>
        <v>869363</v>
      </c>
      <c r="H16" s="116">
        <f>SUM(H18:H24)</f>
        <v>0</v>
      </c>
      <c r="I16" s="116">
        <f>SUM(I18:I24)</f>
        <v>1048481</v>
      </c>
      <c r="J16" s="116"/>
      <c r="K16" s="116">
        <v>1015022</v>
      </c>
      <c r="L16" s="140"/>
      <c r="M16" s="116">
        <v>914513</v>
      </c>
      <c r="N16" s="148">
        <f>+O16-O24</f>
        <v>142381</v>
      </c>
      <c r="O16" s="132">
        <v>998365</v>
      </c>
      <c r="P16" s="202">
        <f>+E16+G16+I16+K16+M16+O16</f>
        <v>5825115</v>
      </c>
      <c r="Q16" s="216">
        <f>+S16/O16*100</f>
        <v>109.81935464484431</v>
      </c>
      <c r="R16" s="188"/>
      <c r="S16" s="188">
        <v>1096398</v>
      </c>
      <c r="T16" s="191"/>
      <c r="U16" s="188">
        <f>+P16+S16</f>
        <v>6921513</v>
      </c>
      <c r="V16" s="133"/>
      <c r="W16" s="134">
        <v>1179769</v>
      </c>
      <c r="X16" s="134"/>
      <c r="Y16" s="134">
        <f>+U16+W16</f>
        <v>8101282</v>
      </c>
      <c r="Z16" s="135"/>
      <c r="AA16" s="136">
        <f>+Y16/AE16*100</f>
        <v>114.49999123719003</v>
      </c>
      <c r="AB16" s="166">
        <f>+AC16*113.8/100</f>
        <v>6941386.906</v>
      </c>
      <c r="AC16" s="167">
        <v>6099637</v>
      </c>
      <c r="AD16" s="166"/>
      <c r="AE16" s="167">
        <v>7075356</v>
      </c>
      <c r="AF16" s="134">
        <f>Y16/1.145</f>
        <v>7075355.458515284</v>
      </c>
      <c r="AG16" s="222">
        <f>Y16</f>
        <v>8101282</v>
      </c>
      <c r="AH16" s="137">
        <f>AG16/AF16*100-100</f>
        <v>14.5</v>
      </c>
      <c r="AI16" s="137">
        <v>1100</v>
      </c>
      <c r="AJ16" s="137">
        <v>1125</v>
      </c>
      <c r="AK16" s="137">
        <f>AJ16/AI16*100</f>
        <v>102.27272727272727</v>
      </c>
      <c r="AL16" s="137">
        <f>6921.5+AI16+AJ16</f>
        <v>9146.5</v>
      </c>
    </row>
    <row r="17" spans="1:31" s="21" customFormat="1" ht="20.25" customHeight="1">
      <c r="A17" s="20" t="s">
        <v>14</v>
      </c>
      <c r="B17" s="54"/>
      <c r="C17" s="55"/>
      <c r="D17" s="87"/>
      <c r="E17" s="88"/>
      <c r="F17" s="88"/>
      <c r="G17" s="88"/>
      <c r="H17" s="119"/>
      <c r="I17" s="57"/>
      <c r="J17" s="57"/>
      <c r="K17" s="57"/>
      <c r="L17" s="57"/>
      <c r="M17" s="57"/>
      <c r="N17" s="57"/>
      <c r="O17" s="57"/>
      <c r="P17" s="203"/>
      <c r="Q17" s="203"/>
      <c r="R17" s="57"/>
      <c r="S17" s="57"/>
      <c r="T17" s="57"/>
      <c r="U17" s="57"/>
      <c r="V17" s="57"/>
      <c r="W17" s="218">
        <f>W16/S16*100</f>
        <v>107.60408172944496</v>
      </c>
      <c r="X17" s="57"/>
      <c r="Y17" s="57"/>
      <c r="Z17" s="52"/>
      <c r="AA17" s="54"/>
      <c r="AB17" s="124"/>
      <c r="AC17" s="124"/>
      <c r="AD17" s="124"/>
      <c r="AE17" s="124"/>
    </row>
    <row r="18" spans="1:34" s="6" customFormat="1" ht="20.25" customHeight="1">
      <c r="A18" s="23" t="s">
        <v>15</v>
      </c>
      <c r="B18" s="63" t="s">
        <v>35</v>
      </c>
      <c r="C18" s="58" t="s">
        <v>4</v>
      </c>
      <c r="D18" s="127"/>
      <c r="E18" s="90">
        <v>12596</v>
      </c>
      <c r="F18" s="121"/>
      <c r="G18" s="90">
        <v>36902</v>
      </c>
      <c r="H18" s="120"/>
      <c r="I18" s="59">
        <v>13485</v>
      </c>
      <c r="J18" s="59"/>
      <c r="K18" s="59">
        <v>13339</v>
      </c>
      <c r="L18" s="141"/>
      <c r="M18" s="59">
        <v>13628</v>
      </c>
      <c r="N18" s="115">
        <f aca="true" t="shared" si="0" ref="N18:N23">+O18/$N$16*100</f>
        <v>15.136840234583262</v>
      </c>
      <c r="O18" s="146">
        <v>21551.984494401993</v>
      </c>
      <c r="P18" s="204">
        <f>+E18+G18+I18+K18+M18+O18</f>
        <v>111501.98449440199</v>
      </c>
      <c r="Q18" s="205"/>
      <c r="R18" s="217"/>
      <c r="S18" s="146">
        <v>23488</v>
      </c>
      <c r="T18" s="168"/>
      <c r="U18" s="146">
        <f>+P18+S18</f>
        <v>134989.984494402</v>
      </c>
      <c r="V18" s="169"/>
      <c r="W18" s="47">
        <v>23815</v>
      </c>
      <c r="X18" s="91"/>
      <c r="Y18" s="47">
        <f>+U18+W18</f>
        <v>158804.984494402</v>
      </c>
      <c r="Z18" s="83"/>
      <c r="AA18" s="169">
        <f>+Y18/AE18*100</f>
        <v>102.59999999999998</v>
      </c>
      <c r="AB18" s="83"/>
      <c r="AC18" s="91">
        <v>130798.43784479926</v>
      </c>
      <c r="AD18" s="91"/>
      <c r="AE18" s="91">
        <f>+Y18/102.6*100</f>
        <v>154780.68664171736</v>
      </c>
      <c r="AF18" s="210">
        <f>AF16-AF24</f>
        <v>753901.287742056</v>
      </c>
      <c r="AG18" s="210">
        <f>AG16-AG24</f>
        <v>1045907</v>
      </c>
      <c r="AH18" s="223">
        <f>AG18/AF18*100-100</f>
        <v>38.73261884622917</v>
      </c>
    </row>
    <row r="19" spans="1:31" s="6" customFormat="1" ht="20.25" customHeight="1">
      <c r="A19" s="82" t="s">
        <v>135</v>
      </c>
      <c r="B19" s="63"/>
      <c r="C19" s="58"/>
      <c r="D19" s="127"/>
      <c r="E19" s="90"/>
      <c r="F19" s="121"/>
      <c r="G19" s="90">
        <v>0</v>
      </c>
      <c r="H19" s="120"/>
      <c r="I19" s="59"/>
      <c r="J19" s="59"/>
      <c r="K19" s="59"/>
      <c r="L19" s="141"/>
      <c r="M19" s="59"/>
      <c r="N19" s="115">
        <f t="shared" si="0"/>
        <v>0</v>
      </c>
      <c r="O19" s="146">
        <v>0</v>
      </c>
      <c r="P19" s="204">
        <f aca="true" t="shared" si="1" ref="P19:P24">+E19+G19+I19+K19+M19+O19</f>
        <v>0</v>
      </c>
      <c r="Q19" s="205"/>
      <c r="R19" s="217"/>
      <c r="S19" s="146"/>
      <c r="T19" s="168"/>
      <c r="U19" s="146">
        <f aca="true" t="shared" si="2" ref="U19:U24">+P19+S19</f>
        <v>0</v>
      </c>
      <c r="V19" s="169"/>
      <c r="W19" s="47">
        <f>+T19*$W$16/100</f>
        <v>0</v>
      </c>
      <c r="X19" s="106"/>
      <c r="Y19" s="47">
        <f aca="true" t="shared" si="3" ref="Y19:Y24">+U19+W19</f>
        <v>0</v>
      </c>
      <c r="Z19" s="83"/>
      <c r="AA19" s="169" t="e">
        <f aca="true" t="shared" si="4" ref="AA19:AA24">+Y19/AE19*100</f>
        <v>#DIV/0!</v>
      </c>
      <c r="AB19" s="91"/>
      <c r="AC19" s="91" t="e">
        <v>#DIV/0!</v>
      </c>
      <c r="AD19" s="91"/>
      <c r="AE19" s="91">
        <f>+Y19/103.2*100</f>
        <v>0</v>
      </c>
    </row>
    <row r="20" spans="1:31" s="6" customFormat="1" ht="20.25" customHeight="1">
      <c r="A20" s="82" t="s">
        <v>136</v>
      </c>
      <c r="B20" s="63"/>
      <c r="C20" s="58"/>
      <c r="D20" s="127"/>
      <c r="E20" s="91"/>
      <c r="F20" s="121"/>
      <c r="G20" s="90">
        <v>0</v>
      </c>
      <c r="H20" s="120"/>
      <c r="I20" s="59"/>
      <c r="J20" s="59"/>
      <c r="K20" s="59"/>
      <c r="L20" s="141"/>
      <c r="M20" s="59"/>
      <c r="N20" s="115">
        <f t="shared" si="0"/>
        <v>0</v>
      </c>
      <c r="O20" s="146">
        <v>0</v>
      </c>
      <c r="P20" s="204">
        <f t="shared" si="1"/>
        <v>0</v>
      </c>
      <c r="Q20" s="205"/>
      <c r="R20" s="217"/>
      <c r="S20" s="146"/>
      <c r="T20" s="168"/>
      <c r="U20" s="146">
        <f t="shared" si="2"/>
        <v>0</v>
      </c>
      <c r="V20" s="169"/>
      <c r="W20" s="47">
        <f>+T20*$W$16/100</f>
        <v>0</v>
      </c>
      <c r="X20" s="106"/>
      <c r="Y20" s="47">
        <f t="shared" si="3"/>
        <v>0</v>
      </c>
      <c r="Z20" s="83"/>
      <c r="AA20" s="169" t="e">
        <f t="shared" si="4"/>
        <v>#DIV/0!</v>
      </c>
      <c r="AB20" s="91"/>
      <c r="AC20" s="91" t="e">
        <v>#DIV/0!</v>
      </c>
      <c r="AD20" s="91"/>
      <c r="AE20" s="91">
        <f>+Y20/103.2*100</f>
        <v>0</v>
      </c>
    </row>
    <row r="21" spans="1:34" s="6" customFormat="1" ht="18" customHeight="1">
      <c r="A21" s="23" t="s">
        <v>16</v>
      </c>
      <c r="B21" s="63" t="s">
        <v>36</v>
      </c>
      <c r="C21" s="61" t="s">
        <v>40</v>
      </c>
      <c r="D21" s="127"/>
      <c r="E21" s="90">
        <v>61</v>
      </c>
      <c r="F21" s="121"/>
      <c r="G21" s="90">
        <v>123</v>
      </c>
      <c r="H21" s="120"/>
      <c r="I21" s="59">
        <v>65</v>
      </c>
      <c r="J21" s="59"/>
      <c r="K21" s="59">
        <v>64</v>
      </c>
      <c r="L21" s="141"/>
      <c r="M21" s="59">
        <v>67</v>
      </c>
      <c r="N21" s="115">
        <f t="shared" si="0"/>
        <v>0.07441798471654522</v>
      </c>
      <c r="O21" s="146">
        <v>105.95707081926425</v>
      </c>
      <c r="P21" s="204">
        <f t="shared" si="1"/>
        <v>485.95707081926423</v>
      </c>
      <c r="Q21" s="205"/>
      <c r="R21" s="217"/>
      <c r="S21" s="146">
        <v>115</v>
      </c>
      <c r="T21" s="168"/>
      <c r="U21" s="146">
        <f t="shared" si="2"/>
        <v>600.9570708192642</v>
      </c>
      <c r="V21" s="169"/>
      <c r="W21" s="47">
        <v>112</v>
      </c>
      <c r="X21" s="91"/>
      <c r="Y21" s="47">
        <f t="shared" si="3"/>
        <v>712.9570708192642</v>
      </c>
      <c r="Z21" s="83"/>
      <c r="AA21" s="169">
        <f t="shared" si="4"/>
        <v>96.7</v>
      </c>
      <c r="AB21" s="91"/>
      <c r="AC21" s="91">
        <v>622.0058755829734</v>
      </c>
      <c r="AD21" s="91"/>
      <c r="AE21" s="91">
        <f>+Y21/96.7*100</f>
        <v>737.2875603094769</v>
      </c>
      <c r="AF21" s="210"/>
      <c r="AH21" s="6">
        <f>AH18/AH16</f>
        <v>2.6712150928433913</v>
      </c>
    </row>
    <row r="22" spans="1:31" s="6" customFormat="1" ht="18" customHeight="1">
      <c r="A22" s="23" t="s">
        <v>17</v>
      </c>
      <c r="B22" s="63" t="s">
        <v>37</v>
      </c>
      <c r="C22" s="61" t="s">
        <v>40</v>
      </c>
      <c r="D22" s="127"/>
      <c r="E22" s="91"/>
      <c r="F22" s="121"/>
      <c r="G22" s="90"/>
      <c r="H22" s="120"/>
      <c r="I22" s="47"/>
      <c r="J22" s="59"/>
      <c r="K22" s="47"/>
      <c r="L22" s="141"/>
      <c r="M22" s="59"/>
      <c r="N22" s="115">
        <f t="shared" si="0"/>
        <v>0</v>
      </c>
      <c r="O22" s="146">
        <v>0</v>
      </c>
      <c r="P22" s="204">
        <f t="shared" si="1"/>
        <v>0</v>
      </c>
      <c r="Q22" s="205"/>
      <c r="R22" s="217"/>
      <c r="S22" s="146"/>
      <c r="T22" s="168"/>
      <c r="U22" s="146">
        <f t="shared" si="2"/>
        <v>0</v>
      </c>
      <c r="V22" s="169"/>
      <c r="W22" s="47">
        <f>+T22*$W$16/100</f>
        <v>0</v>
      </c>
      <c r="X22" s="91"/>
      <c r="Y22" s="47">
        <f t="shared" si="3"/>
        <v>0</v>
      </c>
      <c r="Z22" s="83"/>
      <c r="AA22" s="169" t="e">
        <f t="shared" si="4"/>
        <v>#DIV/0!</v>
      </c>
      <c r="AB22" s="91"/>
      <c r="AC22" s="91" t="e">
        <v>#DIV/0!</v>
      </c>
      <c r="AD22" s="91"/>
      <c r="AE22" s="91">
        <f>+Y22/103.2*100</f>
        <v>0</v>
      </c>
    </row>
    <row r="23" spans="1:32" ht="18.75" customHeight="1">
      <c r="A23" s="22" t="s">
        <v>18</v>
      </c>
      <c r="B23" s="63" t="s">
        <v>38</v>
      </c>
      <c r="C23" s="61" t="s">
        <v>40</v>
      </c>
      <c r="D23" s="127"/>
      <c r="E23" s="91">
        <v>127798</v>
      </c>
      <c r="F23" s="121"/>
      <c r="G23" s="90">
        <v>53904</v>
      </c>
      <c r="H23" s="120"/>
      <c r="I23" s="59">
        <v>136816</v>
      </c>
      <c r="J23" s="59"/>
      <c r="K23" s="59">
        <v>101658</v>
      </c>
      <c r="L23" s="141"/>
      <c r="M23" s="59">
        <v>76337</v>
      </c>
      <c r="N23" s="115">
        <f t="shared" si="0"/>
        <v>84.7887417807002</v>
      </c>
      <c r="O23" s="146">
        <v>120723.05843477875</v>
      </c>
      <c r="P23" s="204">
        <f t="shared" si="1"/>
        <v>617236.0584347787</v>
      </c>
      <c r="Q23" s="205"/>
      <c r="R23" s="217"/>
      <c r="S23" s="146">
        <f>+S16-S18-S21-S24</f>
        <v>131574</v>
      </c>
      <c r="T23" s="168"/>
      <c r="U23" s="146">
        <f t="shared" si="2"/>
        <v>748810.0584347787</v>
      </c>
      <c r="V23" s="169"/>
      <c r="W23" s="47">
        <v>137579</v>
      </c>
      <c r="X23" s="91"/>
      <c r="Y23" s="47">
        <f t="shared" si="3"/>
        <v>886389.0584347787</v>
      </c>
      <c r="Z23" s="83"/>
      <c r="AA23" s="169">
        <f t="shared" si="4"/>
        <v>105.4</v>
      </c>
      <c r="AB23" s="107"/>
      <c r="AC23" s="91">
        <v>711404.3277940208</v>
      </c>
      <c r="AD23" s="107"/>
      <c r="AE23" s="91">
        <f>+Y23/105.4*100</f>
        <v>840976.3362758812</v>
      </c>
      <c r="AF23" s="224"/>
    </row>
    <row r="24" spans="1:34" ht="18" customHeight="1">
      <c r="A24" s="22" t="s">
        <v>154</v>
      </c>
      <c r="B24" s="63" t="s">
        <v>39</v>
      </c>
      <c r="C24" s="61" t="s">
        <v>40</v>
      </c>
      <c r="D24" s="127"/>
      <c r="E24" s="107">
        <v>838916</v>
      </c>
      <c r="F24" s="121"/>
      <c r="G24" s="90">
        <v>778434</v>
      </c>
      <c r="H24" s="120"/>
      <c r="I24" s="47">
        <v>898115</v>
      </c>
      <c r="J24" s="59"/>
      <c r="K24" s="47">
        <v>899961</v>
      </c>
      <c r="L24" s="141"/>
      <c r="M24" s="38">
        <f>+M16-M18-M21-M23</f>
        <v>824481</v>
      </c>
      <c r="N24" s="115"/>
      <c r="O24" s="146">
        <v>855984</v>
      </c>
      <c r="P24" s="204">
        <f t="shared" si="1"/>
        <v>5095891</v>
      </c>
      <c r="Q24" s="205"/>
      <c r="R24" s="146"/>
      <c r="S24" s="146">
        <v>941221</v>
      </c>
      <c r="T24" s="168"/>
      <c r="U24" s="146">
        <f t="shared" si="2"/>
        <v>6037112</v>
      </c>
      <c r="V24" s="169"/>
      <c r="W24" s="47">
        <f>+W16-W18-W21-W23</f>
        <v>1018263</v>
      </c>
      <c r="X24" s="91"/>
      <c r="Y24" s="47">
        <f t="shared" si="3"/>
        <v>7055375</v>
      </c>
      <c r="Z24" s="83"/>
      <c r="AA24" s="169">
        <f t="shared" si="4"/>
        <v>116.06408173689964</v>
      </c>
      <c r="AB24" s="128"/>
      <c r="AC24" s="107">
        <v>5256812.228485597</v>
      </c>
      <c r="AD24" s="107"/>
      <c r="AE24" s="91">
        <f>+AE16-AE18-AE21-AE23</f>
        <v>6078861.689522092</v>
      </c>
      <c r="AF24" s="134">
        <f>Y24/1.1161</f>
        <v>6321454.170773228</v>
      </c>
      <c r="AG24" s="222">
        <f>Y24</f>
        <v>7055375</v>
      </c>
      <c r="AH24" s="223">
        <f>AG24/AF24*100-100</f>
        <v>11.610000000000014</v>
      </c>
    </row>
    <row r="25" spans="1:32" s="7" customFormat="1" ht="18.75" customHeight="1">
      <c r="A25" s="20" t="s">
        <v>41</v>
      </c>
      <c r="B25" s="54"/>
      <c r="C25" s="55"/>
      <c r="D25" s="117">
        <f aca="true" t="shared" si="5" ref="D25:Y25">SUM(D26:D68)</f>
        <v>29401</v>
      </c>
      <c r="E25" s="117">
        <f t="shared" si="5"/>
        <v>979371</v>
      </c>
      <c r="F25" s="117">
        <f t="shared" si="5"/>
        <v>47597</v>
      </c>
      <c r="G25" s="117">
        <f t="shared" si="5"/>
        <v>869363</v>
      </c>
      <c r="H25" s="117">
        <f t="shared" si="5"/>
        <v>69985</v>
      </c>
      <c r="I25" s="117">
        <f t="shared" si="5"/>
        <v>1048481</v>
      </c>
      <c r="J25" s="149">
        <f t="shared" si="5"/>
        <v>34010</v>
      </c>
      <c r="K25" s="117">
        <f t="shared" si="5"/>
        <v>1015022</v>
      </c>
      <c r="L25" s="117">
        <f t="shared" si="5"/>
        <v>39385</v>
      </c>
      <c r="M25" s="117">
        <f t="shared" si="5"/>
        <v>914513</v>
      </c>
      <c r="N25" s="117"/>
      <c r="O25" s="117">
        <f t="shared" si="5"/>
        <v>998365</v>
      </c>
      <c r="P25" s="206"/>
      <c r="Q25" s="206"/>
      <c r="R25" s="117"/>
      <c r="S25" s="117">
        <f t="shared" si="5"/>
        <v>1096398</v>
      </c>
      <c r="T25" s="117"/>
      <c r="U25" s="117">
        <f t="shared" si="5"/>
        <v>6921513</v>
      </c>
      <c r="V25" s="117"/>
      <c r="W25" s="117">
        <f t="shared" si="5"/>
        <v>1179769.139565073</v>
      </c>
      <c r="X25" s="117"/>
      <c r="Y25" s="117">
        <f t="shared" si="5"/>
        <v>8101282.139565073</v>
      </c>
      <c r="Z25" s="118"/>
      <c r="AA25" s="136">
        <f>+Y25/AE25*100</f>
        <v>114.49998964949744</v>
      </c>
      <c r="AB25" s="110"/>
      <c r="AC25" s="110">
        <f>SUM(AC26:AC68)</f>
        <v>6099636.732</v>
      </c>
      <c r="AD25" s="110"/>
      <c r="AE25" s="110">
        <f>SUM(AE26:AE68)</f>
        <v>7075356.22</v>
      </c>
      <c r="AF25" s="145">
        <f>AF24/AF16*100</f>
        <v>89.34468674878057</v>
      </c>
    </row>
    <row r="26" spans="1:31" s="6" customFormat="1" ht="17.25" customHeight="1">
      <c r="A26" s="23" t="s">
        <v>73</v>
      </c>
      <c r="B26" s="63" t="s">
        <v>42</v>
      </c>
      <c r="C26" s="58" t="s">
        <v>4</v>
      </c>
      <c r="D26" s="93"/>
      <c r="E26" s="93">
        <v>10795</v>
      </c>
      <c r="F26" s="93"/>
      <c r="G26" s="93">
        <v>11063</v>
      </c>
      <c r="H26" s="38"/>
      <c r="I26" s="38">
        <v>12544</v>
      </c>
      <c r="J26" s="38"/>
      <c r="K26" s="38">
        <v>8552</v>
      </c>
      <c r="L26" s="38"/>
      <c r="M26" s="38">
        <v>12685</v>
      </c>
      <c r="N26" s="40"/>
      <c r="O26" s="38">
        <v>13505</v>
      </c>
      <c r="P26" s="204"/>
      <c r="Q26" s="204">
        <f>+E26+G26+I26+K26+M26+O26</f>
        <v>69144</v>
      </c>
      <c r="R26" s="38"/>
      <c r="S26" s="38">
        <v>17941</v>
      </c>
      <c r="T26" s="38"/>
      <c r="U26" s="146">
        <f>+Q26+S26</f>
        <v>87085</v>
      </c>
      <c r="V26" s="47"/>
      <c r="W26" s="47">
        <v>14128</v>
      </c>
      <c r="X26" s="91"/>
      <c r="Y26" s="166">
        <f>+U26+W26</f>
        <v>101213</v>
      </c>
      <c r="Z26" s="105"/>
      <c r="AA26" s="169">
        <f>+Y26/AE26*100</f>
        <v>148.75733035464953</v>
      </c>
      <c r="AB26" s="91"/>
      <c r="AC26" s="91">
        <v>55664</v>
      </c>
      <c r="AD26" s="91"/>
      <c r="AE26" s="91">
        <v>68039</v>
      </c>
    </row>
    <row r="27" spans="1:31" s="6" customFormat="1" ht="15" customHeight="1" hidden="1">
      <c r="A27" s="23" t="s">
        <v>74</v>
      </c>
      <c r="B27" s="63" t="s">
        <v>43</v>
      </c>
      <c r="C27" s="61" t="s">
        <v>40</v>
      </c>
      <c r="D27" s="93"/>
      <c r="E27" s="94"/>
      <c r="F27" s="94"/>
      <c r="G27" s="94"/>
      <c r="H27" s="38"/>
      <c r="I27" s="37"/>
      <c r="J27" s="38"/>
      <c r="K27" s="37"/>
      <c r="L27" s="37"/>
      <c r="M27" s="37"/>
      <c r="N27" s="38"/>
      <c r="O27" s="38"/>
      <c r="P27" s="207"/>
      <c r="Q27" s="204">
        <f aca="true" t="shared" si="6" ref="Q27:Q68">+E27+G27+I27+K27+M27+O27</f>
        <v>0</v>
      </c>
      <c r="R27" s="38"/>
      <c r="S27" s="38"/>
      <c r="T27" s="38"/>
      <c r="U27" s="146">
        <f aca="true" t="shared" si="7" ref="U27:U68">+Q27+S27</f>
        <v>0</v>
      </c>
      <c r="V27" s="47"/>
      <c r="W27" s="47"/>
      <c r="X27" s="105"/>
      <c r="Y27" s="166">
        <f aca="true" t="shared" si="8" ref="Y27:Y68">+U27+W27</f>
        <v>0</v>
      </c>
      <c r="Z27" s="105"/>
      <c r="AA27" s="169" t="e">
        <f aca="true" t="shared" si="9" ref="AA27:AA68">+Y27/AE27*100</f>
        <v>#DIV/0!</v>
      </c>
      <c r="AB27" s="91"/>
      <c r="AC27" s="91"/>
      <c r="AD27" s="91"/>
      <c r="AE27" s="91"/>
    </row>
    <row r="28" spans="1:31" s="6" customFormat="1" ht="15" customHeight="1">
      <c r="A28" s="125" t="s">
        <v>155</v>
      </c>
      <c r="B28" s="63" t="s">
        <v>44</v>
      </c>
      <c r="C28" s="58" t="s">
        <v>20</v>
      </c>
      <c r="D28" s="95">
        <v>1904</v>
      </c>
      <c r="E28" s="95">
        <v>11527</v>
      </c>
      <c r="F28" s="95">
        <v>1462</v>
      </c>
      <c r="G28" s="95">
        <v>9218</v>
      </c>
      <c r="H28" s="43">
        <v>2263</v>
      </c>
      <c r="I28" s="43">
        <v>14533</v>
      </c>
      <c r="J28" s="43">
        <v>1500</v>
      </c>
      <c r="K28" s="43">
        <v>9712</v>
      </c>
      <c r="L28" s="37">
        <v>2152</v>
      </c>
      <c r="M28" s="37">
        <v>14247</v>
      </c>
      <c r="N28" s="38">
        <v>3265</v>
      </c>
      <c r="O28" s="38">
        <v>21535</v>
      </c>
      <c r="P28" s="207">
        <f>+D28+F28+H28+J28+L28+N28</f>
        <v>12546</v>
      </c>
      <c r="Q28" s="204">
        <f t="shared" si="6"/>
        <v>80772</v>
      </c>
      <c r="R28" s="38">
        <v>2908</v>
      </c>
      <c r="S28" s="38">
        <v>19051</v>
      </c>
      <c r="T28" s="139">
        <f>+P28+R28</f>
        <v>15454</v>
      </c>
      <c r="U28" s="146">
        <f t="shared" si="7"/>
        <v>99823</v>
      </c>
      <c r="V28" s="91">
        <v>3378</v>
      </c>
      <c r="W28" s="47">
        <f>+V28*6.7</f>
        <v>22632.600000000002</v>
      </c>
      <c r="X28" s="166">
        <f>+T28+V28</f>
        <v>18832</v>
      </c>
      <c r="Y28" s="166">
        <f t="shared" si="8"/>
        <v>122455.6</v>
      </c>
      <c r="Z28" s="60">
        <f>+X28/AD28*100</f>
        <v>122.50845693468644</v>
      </c>
      <c r="AA28" s="169">
        <f t="shared" si="9"/>
        <v>130.8426113901058</v>
      </c>
      <c r="AB28" s="91">
        <v>12439</v>
      </c>
      <c r="AC28" s="91">
        <v>75548</v>
      </c>
      <c r="AD28" s="91">
        <v>15372</v>
      </c>
      <c r="AE28" s="91">
        <v>93590</v>
      </c>
    </row>
    <row r="29" spans="1:32" s="6" customFormat="1" ht="15" customHeight="1">
      <c r="A29" s="125" t="s">
        <v>156</v>
      </c>
      <c r="B29" s="63" t="s">
        <v>45</v>
      </c>
      <c r="C29" s="58" t="s">
        <v>20</v>
      </c>
      <c r="D29" s="96">
        <v>16950</v>
      </c>
      <c r="E29" s="96">
        <v>36106</v>
      </c>
      <c r="F29" s="96">
        <v>19944</v>
      </c>
      <c r="G29" s="96">
        <v>40507</v>
      </c>
      <c r="H29" s="45">
        <v>31550</v>
      </c>
      <c r="I29" s="45">
        <v>66847</v>
      </c>
      <c r="J29" s="45">
        <v>18374</v>
      </c>
      <c r="K29" s="45">
        <v>38916</v>
      </c>
      <c r="L29" s="138">
        <v>26737</v>
      </c>
      <c r="M29" s="37">
        <v>58397</v>
      </c>
      <c r="N29" s="38">
        <v>20298</v>
      </c>
      <c r="O29" s="38">
        <v>46388</v>
      </c>
      <c r="P29" s="207">
        <f>+D29+F29+H29+J29+L29+N29</f>
        <v>133853</v>
      </c>
      <c r="Q29" s="204">
        <f t="shared" si="6"/>
        <v>287161</v>
      </c>
      <c r="R29" s="38">
        <v>19342</v>
      </c>
      <c r="S29" s="38">
        <v>46139</v>
      </c>
      <c r="T29" s="139">
        <f aca="true" t="shared" si="10" ref="T29:T38">+P29+R29</f>
        <v>153195</v>
      </c>
      <c r="U29" s="146">
        <f t="shared" si="7"/>
        <v>333300</v>
      </c>
      <c r="V29" s="91">
        <v>19515</v>
      </c>
      <c r="W29" s="47">
        <f>+V29*2.39</f>
        <v>46640.850000000006</v>
      </c>
      <c r="X29" s="166">
        <f aca="true" t="shared" si="11" ref="X29:X38">+T29+V29</f>
        <v>172710</v>
      </c>
      <c r="Y29" s="166">
        <f t="shared" si="8"/>
        <v>379940.85</v>
      </c>
      <c r="Z29" s="60">
        <f>+X29/AD29*100</f>
        <v>141.8050150253707</v>
      </c>
      <c r="AA29" s="169">
        <f t="shared" si="9"/>
        <v>143.75745053841385</v>
      </c>
      <c r="AB29" s="91">
        <v>107094</v>
      </c>
      <c r="AC29" s="91">
        <f>+AB29*217.8/100</f>
        <v>233250.73200000002</v>
      </c>
      <c r="AD29" s="91">
        <v>121794</v>
      </c>
      <c r="AE29" s="91">
        <f>+AD29*2.17</f>
        <v>264292.98</v>
      </c>
      <c r="AF29" s="210"/>
    </row>
    <row r="30" spans="1:31" s="6" customFormat="1" ht="15" customHeight="1" hidden="1">
      <c r="A30" s="125" t="s">
        <v>77</v>
      </c>
      <c r="B30" s="63" t="s">
        <v>46</v>
      </c>
      <c r="C30" s="61" t="s">
        <v>40</v>
      </c>
      <c r="D30" s="95"/>
      <c r="E30" s="96"/>
      <c r="F30" s="96"/>
      <c r="G30" s="96"/>
      <c r="H30" s="43"/>
      <c r="I30" s="45"/>
      <c r="J30" s="43"/>
      <c r="K30" s="45"/>
      <c r="L30" s="38"/>
      <c r="M30" s="38"/>
      <c r="N30" s="38"/>
      <c r="O30" s="38"/>
      <c r="P30" s="207">
        <f>+D30+F30+H30+J30+L30+N30</f>
        <v>0</v>
      </c>
      <c r="Q30" s="204">
        <f t="shared" si="6"/>
        <v>0</v>
      </c>
      <c r="R30" s="38"/>
      <c r="S30" s="38"/>
      <c r="T30" s="139">
        <f t="shared" si="10"/>
        <v>0</v>
      </c>
      <c r="U30" s="146">
        <f t="shared" si="7"/>
        <v>0</v>
      </c>
      <c r="V30" s="91"/>
      <c r="W30" s="47"/>
      <c r="X30" s="166">
        <f t="shared" si="11"/>
        <v>0</v>
      </c>
      <c r="Y30" s="166">
        <f t="shared" si="8"/>
        <v>0</v>
      </c>
      <c r="Z30" s="60"/>
      <c r="AA30" s="169" t="e">
        <f t="shared" si="9"/>
        <v>#DIV/0!</v>
      </c>
      <c r="AB30" s="91"/>
      <c r="AC30" s="91"/>
      <c r="AD30" s="91"/>
      <c r="AE30" s="91"/>
    </row>
    <row r="31" spans="1:32" s="6" customFormat="1" ht="15" customHeight="1">
      <c r="A31" s="125" t="s">
        <v>157</v>
      </c>
      <c r="B31" s="63" t="s">
        <v>47</v>
      </c>
      <c r="C31" s="58" t="s">
        <v>20</v>
      </c>
      <c r="D31" s="95">
        <v>195</v>
      </c>
      <c r="E31" s="96">
        <v>1502</v>
      </c>
      <c r="F31" s="96">
        <v>383</v>
      </c>
      <c r="G31" s="96">
        <v>2971</v>
      </c>
      <c r="H31" s="43">
        <v>829</v>
      </c>
      <c r="I31" s="45">
        <v>6512</v>
      </c>
      <c r="J31" s="43">
        <v>614</v>
      </c>
      <c r="K31" s="45">
        <v>4491</v>
      </c>
      <c r="L31" s="38">
        <v>892</v>
      </c>
      <c r="M31" s="38">
        <v>6625</v>
      </c>
      <c r="N31" s="38">
        <v>877</v>
      </c>
      <c r="O31" s="38">
        <v>6633</v>
      </c>
      <c r="P31" s="207">
        <f>+D31+F31+H31+J31+L31+N31</f>
        <v>3790</v>
      </c>
      <c r="Q31" s="204">
        <f t="shared" si="6"/>
        <v>28734</v>
      </c>
      <c r="R31" s="38">
        <v>1004</v>
      </c>
      <c r="S31" s="38">
        <v>7434</v>
      </c>
      <c r="T31" s="139">
        <f t="shared" si="10"/>
        <v>4794</v>
      </c>
      <c r="U31" s="146">
        <f t="shared" si="7"/>
        <v>36168</v>
      </c>
      <c r="V31" s="91">
        <v>915</v>
      </c>
      <c r="W31" s="47">
        <f>+V31*7.3</f>
        <v>6679.5</v>
      </c>
      <c r="X31" s="166">
        <f t="shared" si="11"/>
        <v>5709</v>
      </c>
      <c r="Y31" s="166">
        <f t="shared" si="8"/>
        <v>42847.5</v>
      </c>
      <c r="Z31" s="60">
        <f>+X31/AD31*100</f>
        <v>101.6559829059829</v>
      </c>
      <c r="AA31" s="169">
        <f t="shared" si="9"/>
        <v>106.85631090042855</v>
      </c>
      <c r="AB31" s="91">
        <v>5008</v>
      </c>
      <c r="AC31" s="91">
        <v>35792</v>
      </c>
      <c r="AD31" s="91">
        <v>5616</v>
      </c>
      <c r="AE31" s="91">
        <f>+AD31*7.14</f>
        <v>40098.24</v>
      </c>
      <c r="AF31" s="211"/>
    </row>
    <row r="32" spans="1:31" s="6" customFormat="1" ht="15" customHeight="1" hidden="1">
      <c r="A32" s="23" t="s">
        <v>72</v>
      </c>
      <c r="B32" s="63" t="s">
        <v>48</v>
      </c>
      <c r="C32" s="61" t="s">
        <v>40</v>
      </c>
      <c r="D32" s="95"/>
      <c r="E32" s="96"/>
      <c r="F32" s="96"/>
      <c r="G32" s="96"/>
      <c r="H32" s="43"/>
      <c r="I32" s="45"/>
      <c r="J32" s="43"/>
      <c r="K32" s="45"/>
      <c r="L32" s="37"/>
      <c r="M32" s="37"/>
      <c r="N32" s="38"/>
      <c r="O32" s="38"/>
      <c r="P32" s="207"/>
      <c r="Q32" s="204">
        <f t="shared" si="6"/>
        <v>0</v>
      </c>
      <c r="R32" s="38"/>
      <c r="S32" s="38"/>
      <c r="T32" s="139">
        <f t="shared" si="10"/>
        <v>0</v>
      </c>
      <c r="U32" s="146">
        <f t="shared" si="7"/>
        <v>0</v>
      </c>
      <c r="V32" s="47"/>
      <c r="W32" s="47"/>
      <c r="X32" s="166">
        <f t="shared" si="11"/>
        <v>0</v>
      </c>
      <c r="Y32" s="166">
        <f t="shared" si="8"/>
        <v>0</v>
      </c>
      <c r="Z32" s="52"/>
      <c r="AA32" s="169" t="e">
        <f t="shared" si="9"/>
        <v>#DIV/0!</v>
      </c>
      <c r="AB32" s="91"/>
      <c r="AC32" s="91"/>
      <c r="AD32" s="91"/>
      <c r="AE32" s="91"/>
    </row>
    <row r="33" spans="1:31" s="6" customFormat="1" ht="15" customHeight="1" hidden="1">
      <c r="A33" s="23" t="s">
        <v>78</v>
      </c>
      <c r="B33" s="63" t="s">
        <v>49</v>
      </c>
      <c r="C33" s="61" t="s">
        <v>40</v>
      </c>
      <c r="D33" s="96"/>
      <c r="E33" s="97"/>
      <c r="F33" s="97"/>
      <c r="G33" s="97"/>
      <c r="H33" s="45"/>
      <c r="I33" s="64"/>
      <c r="J33" s="45"/>
      <c r="K33" s="64"/>
      <c r="L33" s="37"/>
      <c r="M33" s="37"/>
      <c r="N33" s="38"/>
      <c r="O33" s="38"/>
      <c r="P33" s="207"/>
      <c r="Q33" s="204">
        <f t="shared" si="6"/>
        <v>0</v>
      </c>
      <c r="R33" s="38"/>
      <c r="S33" s="38"/>
      <c r="T33" s="139">
        <f t="shared" si="10"/>
        <v>0</v>
      </c>
      <c r="U33" s="146">
        <f t="shared" si="7"/>
        <v>0</v>
      </c>
      <c r="V33" s="47"/>
      <c r="W33" s="47"/>
      <c r="X33" s="166">
        <f t="shared" si="11"/>
        <v>0</v>
      </c>
      <c r="Y33" s="166">
        <f t="shared" si="8"/>
        <v>0</v>
      </c>
      <c r="Z33" s="52"/>
      <c r="AA33" s="169" t="e">
        <f t="shared" si="9"/>
        <v>#DIV/0!</v>
      </c>
      <c r="AB33" s="91"/>
      <c r="AC33" s="91"/>
      <c r="AD33" s="91"/>
      <c r="AE33" s="91"/>
    </row>
    <row r="34" spans="1:31" s="6" customFormat="1" ht="36" customHeight="1" hidden="1">
      <c r="A34" s="24" t="s">
        <v>79</v>
      </c>
      <c r="B34" s="63" t="s">
        <v>50</v>
      </c>
      <c r="C34" s="58" t="s">
        <v>4</v>
      </c>
      <c r="D34" s="95"/>
      <c r="E34" s="96"/>
      <c r="F34" s="96"/>
      <c r="G34" s="96"/>
      <c r="H34" s="43"/>
      <c r="I34" s="45"/>
      <c r="J34" s="43"/>
      <c r="K34" s="45"/>
      <c r="L34" s="37"/>
      <c r="M34" s="37"/>
      <c r="N34" s="38"/>
      <c r="O34" s="38"/>
      <c r="P34" s="207"/>
      <c r="Q34" s="204">
        <f t="shared" si="6"/>
        <v>0</v>
      </c>
      <c r="R34" s="38"/>
      <c r="S34" s="38"/>
      <c r="T34" s="139">
        <f t="shared" si="10"/>
        <v>0</v>
      </c>
      <c r="U34" s="146">
        <f t="shared" si="7"/>
        <v>0</v>
      </c>
      <c r="V34" s="47"/>
      <c r="W34" s="47"/>
      <c r="X34" s="166">
        <f t="shared" si="11"/>
        <v>0</v>
      </c>
      <c r="Y34" s="166">
        <f t="shared" si="8"/>
        <v>0</v>
      </c>
      <c r="Z34" s="52"/>
      <c r="AA34" s="169" t="e">
        <f t="shared" si="9"/>
        <v>#DIV/0!</v>
      </c>
      <c r="AB34" s="91"/>
      <c r="AC34" s="91"/>
      <c r="AD34" s="91"/>
      <c r="AE34" s="91"/>
    </row>
    <row r="35" spans="1:31" s="6" customFormat="1" ht="15" customHeight="1" hidden="1">
      <c r="A35" s="23" t="s">
        <v>80</v>
      </c>
      <c r="B35" s="63" t="s">
        <v>51</v>
      </c>
      <c r="C35" s="58" t="s">
        <v>20</v>
      </c>
      <c r="D35" s="96"/>
      <c r="E35" s="96"/>
      <c r="F35" s="96"/>
      <c r="G35" s="96"/>
      <c r="H35" s="45"/>
      <c r="I35" s="45"/>
      <c r="J35" s="45"/>
      <c r="K35" s="45"/>
      <c r="L35" s="37"/>
      <c r="M35" s="37"/>
      <c r="N35" s="38"/>
      <c r="O35" s="38"/>
      <c r="P35" s="207"/>
      <c r="Q35" s="204">
        <f t="shared" si="6"/>
        <v>0</v>
      </c>
      <c r="R35" s="38"/>
      <c r="S35" s="38"/>
      <c r="T35" s="139">
        <f t="shared" si="10"/>
        <v>0</v>
      </c>
      <c r="U35" s="146">
        <f t="shared" si="7"/>
        <v>0</v>
      </c>
      <c r="V35" s="47"/>
      <c r="W35" s="47"/>
      <c r="X35" s="166">
        <f t="shared" si="11"/>
        <v>0</v>
      </c>
      <c r="Y35" s="166">
        <f t="shared" si="8"/>
        <v>0</v>
      </c>
      <c r="Z35" s="52"/>
      <c r="AA35" s="169" t="e">
        <f t="shared" si="9"/>
        <v>#DIV/0!</v>
      </c>
      <c r="AB35" s="91"/>
      <c r="AC35" s="91"/>
      <c r="AD35" s="91"/>
      <c r="AE35" s="91"/>
    </row>
    <row r="36" spans="1:31" s="6" customFormat="1" ht="15" customHeight="1" hidden="1">
      <c r="A36" s="23" t="s">
        <v>81</v>
      </c>
      <c r="B36" s="63" t="s">
        <v>52</v>
      </c>
      <c r="C36" s="58" t="s">
        <v>4</v>
      </c>
      <c r="D36" s="95"/>
      <c r="E36" s="96"/>
      <c r="F36" s="96"/>
      <c r="G36" s="96"/>
      <c r="H36" s="43"/>
      <c r="I36" s="45"/>
      <c r="J36" s="43"/>
      <c r="K36" s="45"/>
      <c r="L36" s="37"/>
      <c r="M36" s="37"/>
      <c r="N36" s="38"/>
      <c r="O36" s="38"/>
      <c r="P36" s="207"/>
      <c r="Q36" s="204">
        <f t="shared" si="6"/>
        <v>0</v>
      </c>
      <c r="R36" s="38"/>
      <c r="S36" s="38"/>
      <c r="T36" s="139">
        <f t="shared" si="10"/>
        <v>0</v>
      </c>
      <c r="U36" s="146">
        <f t="shared" si="7"/>
        <v>0</v>
      </c>
      <c r="V36" s="47"/>
      <c r="W36" s="47"/>
      <c r="X36" s="166">
        <f t="shared" si="11"/>
        <v>0</v>
      </c>
      <c r="Y36" s="166">
        <f t="shared" si="8"/>
        <v>0</v>
      </c>
      <c r="Z36" s="52"/>
      <c r="AA36" s="169" t="e">
        <f t="shared" si="9"/>
        <v>#DIV/0!</v>
      </c>
      <c r="AB36" s="91"/>
      <c r="AC36" s="91"/>
      <c r="AD36" s="91"/>
      <c r="AE36" s="91"/>
    </row>
    <row r="37" spans="1:31" s="6" customFormat="1" ht="15" customHeight="1" hidden="1">
      <c r="A37" s="23" t="s">
        <v>82</v>
      </c>
      <c r="B37" s="63" t="s">
        <v>53</v>
      </c>
      <c r="C37" s="58" t="s">
        <v>20</v>
      </c>
      <c r="D37" s="95"/>
      <c r="E37" s="96"/>
      <c r="F37" s="96"/>
      <c r="G37" s="96"/>
      <c r="H37" s="43"/>
      <c r="I37" s="45"/>
      <c r="J37" s="43"/>
      <c r="K37" s="45"/>
      <c r="L37" s="37"/>
      <c r="M37" s="37"/>
      <c r="N37" s="38"/>
      <c r="O37" s="38"/>
      <c r="P37" s="207"/>
      <c r="Q37" s="204">
        <f t="shared" si="6"/>
        <v>0</v>
      </c>
      <c r="R37" s="38"/>
      <c r="S37" s="38"/>
      <c r="T37" s="139">
        <f t="shared" si="10"/>
        <v>0</v>
      </c>
      <c r="U37" s="146">
        <f t="shared" si="7"/>
        <v>0</v>
      </c>
      <c r="V37" s="47"/>
      <c r="W37" s="47"/>
      <c r="X37" s="166">
        <f t="shared" si="11"/>
        <v>0</v>
      </c>
      <c r="Y37" s="166">
        <f t="shared" si="8"/>
        <v>0</v>
      </c>
      <c r="Z37" s="52"/>
      <c r="AA37" s="169" t="e">
        <f t="shared" si="9"/>
        <v>#DIV/0!</v>
      </c>
      <c r="AB37" s="91"/>
      <c r="AC37" s="91"/>
      <c r="AD37" s="91"/>
      <c r="AE37" s="91"/>
    </row>
    <row r="38" spans="1:31" s="6" customFormat="1" ht="15" customHeight="1" hidden="1">
      <c r="A38" s="23" t="s">
        <v>83</v>
      </c>
      <c r="B38" s="63" t="s">
        <v>54</v>
      </c>
      <c r="C38" s="58" t="s">
        <v>20</v>
      </c>
      <c r="D38" s="95"/>
      <c r="E38" s="96"/>
      <c r="F38" s="96"/>
      <c r="G38" s="96"/>
      <c r="H38" s="43"/>
      <c r="I38" s="45"/>
      <c r="J38" s="43"/>
      <c r="K38" s="45"/>
      <c r="L38" s="37"/>
      <c r="M38" s="37"/>
      <c r="N38" s="38"/>
      <c r="O38" s="38"/>
      <c r="P38" s="207"/>
      <c r="Q38" s="204">
        <f t="shared" si="6"/>
        <v>0</v>
      </c>
      <c r="R38" s="38"/>
      <c r="S38" s="38"/>
      <c r="T38" s="139">
        <f t="shared" si="10"/>
        <v>0</v>
      </c>
      <c r="U38" s="146">
        <f t="shared" si="7"/>
        <v>0</v>
      </c>
      <c r="V38" s="47"/>
      <c r="W38" s="47"/>
      <c r="X38" s="166">
        <f t="shared" si="11"/>
        <v>0</v>
      </c>
      <c r="Y38" s="166">
        <f t="shared" si="8"/>
        <v>0</v>
      </c>
      <c r="Z38" s="52"/>
      <c r="AA38" s="169" t="e">
        <f t="shared" si="9"/>
        <v>#DIV/0!</v>
      </c>
      <c r="AB38" s="91"/>
      <c r="AC38" s="91"/>
      <c r="AD38" s="91"/>
      <c r="AE38" s="91"/>
    </row>
    <row r="39" spans="1:31" s="6" customFormat="1" ht="15" customHeight="1">
      <c r="A39" s="23" t="s">
        <v>158</v>
      </c>
      <c r="B39" s="63" t="s">
        <v>55</v>
      </c>
      <c r="C39" s="58" t="s">
        <v>4</v>
      </c>
      <c r="D39" s="95"/>
      <c r="E39" s="96">
        <v>10506</v>
      </c>
      <c r="F39" s="96"/>
      <c r="G39" s="96">
        <v>8528</v>
      </c>
      <c r="H39" s="43"/>
      <c r="I39" s="45">
        <v>9168</v>
      </c>
      <c r="J39" s="43"/>
      <c r="K39" s="45">
        <v>10164</v>
      </c>
      <c r="L39" s="153"/>
      <c r="M39" s="37">
        <v>8794</v>
      </c>
      <c r="N39" s="40"/>
      <c r="O39" s="38">
        <v>10187</v>
      </c>
      <c r="P39" s="207"/>
      <c r="Q39" s="204">
        <f t="shared" si="6"/>
        <v>57347</v>
      </c>
      <c r="R39" s="38"/>
      <c r="S39" s="38">
        <v>9111</v>
      </c>
      <c r="T39" s="139"/>
      <c r="U39" s="146">
        <f t="shared" si="7"/>
        <v>66458</v>
      </c>
      <c r="V39" s="47"/>
      <c r="W39" s="47">
        <v>10917</v>
      </c>
      <c r="X39" s="91"/>
      <c r="Y39" s="166">
        <f t="shared" si="8"/>
        <v>77375</v>
      </c>
      <c r="Z39" s="52"/>
      <c r="AA39" s="169">
        <f t="shared" si="9"/>
        <v>97.50119710678192</v>
      </c>
      <c r="AB39" s="91"/>
      <c r="AC39" s="91">
        <v>69525</v>
      </c>
      <c r="AD39" s="91"/>
      <c r="AE39" s="91">
        <v>79358</v>
      </c>
    </row>
    <row r="40" spans="1:31" s="21" customFormat="1" ht="15" customHeight="1" hidden="1">
      <c r="A40" s="23" t="s">
        <v>85</v>
      </c>
      <c r="B40" s="63" t="s">
        <v>56</v>
      </c>
      <c r="C40" s="61" t="s">
        <v>40</v>
      </c>
      <c r="D40" s="95"/>
      <c r="E40" s="96"/>
      <c r="F40" s="96"/>
      <c r="G40" s="96"/>
      <c r="H40" s="43"/>
      <c r="I40" s="45"/>
      <c r="J40" s="43"/>
      <c r="K40" s="45"/>
      <c r="L40" s="37"/>
      <c r="M40" s="37"/>
      <c r="N40" s="38"/>
      <c r="O40" s="38"/>
      <c r="P40" s="207"/>
      <c r="Q40" s="204">
        <f t="shared" si="6"/>
        <v>0</v>
      </c>
      <c r="R40" s="38"/>
      <c r="S40" s="38"/>
      <c r="T40" s="38"/>
      <c r="U40" s="146">
        <f t="shared" si="7"/>
        <v>0</v>
      </c>
      <c r="V40" s="47"/>
      <c r="W40" s="47"/>
      <c r="X40" s="54"/>
      <c r="Y40" s="166">
        <f t="shared" si="8"/>
        <v>0</v>
      </c>
      <c r="Z40" s="52"/>
      <c r="AA40" s="169" t="e">
        <f t="shared" si="9"/>
        <v>#DIV/0!</v>
      </c>
      <c r="AB40" s="47"/>
      <c r="AC40" s="47"/>
      <c r="AD40" s="47"/>
      <c r="AE40" s="47"/>
    </row>
    <row r="41" spans="1:31" s="21" customFormat="1" ht="15" customHeight="1" hidden="1">
      <c r="A41" s="23" t="s">
        <v>127</v>
      </c>
      <c r="B41" s="63" t="s">
        <v>57</v>
      </c>
      <c r="C41" s="58" t="s">
        <v>20</v>
      </c>
      <c r="D41" s="98"/>
      <c r="E41" s="99"/>
      <c r="F41" s="99"/>
      <c r="G41" s="99"/>
      <c r="H41" s="44"/>
      <c r="I41" s="65"/>
      <c r="J41" s="44"/>
      <c r="K41" s="65"/>
      <c r="L41" s="37"/>
      <c r="M41" s="37"/>
      <c r="N41" s="38"/>
      <c r="O41" s="38"/>
      <c r="P41" s="207"/>
      <c r="Q41" s="204">
        <f t="shared" si="6"/>
        <v>0</v>
      </c>
      <c r="R41" s="38"/>
      <c r="S41" s="38"/>
      <c r="T41" s="38"/>
      <c r="U41" s="146">
        <f t="shared" si="7"/>
        <v>0</v>
      </c>
      <c r="V41" s="47"/>
      <c r="W41" s="47"/>
      <c r="X41" s="54"/>
      <c r="Y41" s="166">
        <f t="shared" si="8"/>
        <v>0</v>
      </c>
      <c r="Z41" s="52"/>
      <c r="AA41" s="169" t="e">
        <f t="shared" si="9"/>
        <v>#DIV/0!</v>
      </c>
      <c r="AB41" s="47"/>
      <c r="AC41" s="47"/>
      <c r="AD41" s="47"/>
      <c r="AE41" s="47"/>
    </row>
    <row r="42" spans="1:31" s="21" customFormat="1" ht="15" customHeight="1">
      <c r="A42" s="22" t="s">
        <v>159</v>
      </c>
      <c r="B42" s="63" t="s">
        <v>58</v>
      </c>
      <c r="C42" s="58" t="s">
        <v>4</v>
      </c>
      <c r="D42" s="95"/>
      <c r="E42" s="96">
        <v>7710</v>
      </c>
      <c r="F42" s="96"/>
      <c r="G42" s="96">
        <v>9029</v>
      </c>
      <c r="H42" s="43"/>
      <c r="I42" s="45">
        <v>9941</v>
      </c>
      <c r="J42" s="43"/>
      <c r="K42" s="45">
        <v>7724</v>
      </c>
      <c r="L42" s="37"/>
      <c r="M42" s="37">
        <v>13805</v>
      </c>
      <c r="N42" s="40"/>
      <c r="O42" s="38">
        <v>13041</v>
      </c>
      <c r="P42" s="207"/>
      <c r="Q42" s="204">
        <f t="shared" si="6"/>
        <v>61250</v>
      </c>
      <c r="R42" s="38"/>
      <c r="S42" s="38">
        <v>13587</v>
      </c>
      <c r="T42" s="38"/>
      <c r="U42" s="146">
        <f t="shared" si="7"/>
        <v>74837</v>
      </c>
      <c r="V42" s="47"/>
      <c r="W42" s="47">
        <v>14158</v>
      </c>
      <c r="X42" s="47"/>
      <c r="Y42" s="166">
        <f t="shared" si="8"/>
        <v>88995</v>
      </c>
      <c r="Z42" s="52"/>
      <c r="AA42" s="169">
        <f t="shared" si="9"/>
        <v>111.14372065141373</v>
      </c>
      <c r="AB42" s="47"/>
      <c r="AC42" s="47">
        <v>68192</v>
      </c>
      <c r="AD42" s="47"/>
      <c r="AE42" s="47">
        <v>80072</v>
      </c>
    </row>
    <row r="43" spans="1:31" s="21" customFormat="1" ht="15" customHeight="1">
      <c r="A43" s="22" t="s">
        <v>160</v>
      </c>
      <c r="B43" s="63" t="s">
        <v>59</v>
      </c>
      <c r="C43" s="58" t="s">
        <v>4</v>
      </c>
      <c r="D43" s="98"/>
      <c r="E43" s="99">
        <v>23083</v>
      </c>
      <c r="F43" s="99"/>
      <c r="G43" s="99">
        <v>20279</v>
      </c>
      <c r="H43" s="44"/>
      <c r="I43" s="65">
        <v>25793</v>
      </c>
      <c r="J43" s="44"/>
      <c r="K43" s="65">
        <v>20511</v>
      </c>
      <c r="L43" s="37"/>
      <c r="M43" s="37">
        <v>20376</v>
      </c>
      <c r="N43" s="40"/>
      <c r="O43" s="38">
        <v>24002</v>
      </c>
      <c r="P43" s="207"/>
      <c r="Q43" s="204">
        <f t="shared" si="6"/>
        <v>134044</v>
      </c>
      <c r="R43" s="38"/>
      <c r="S43" s="38">
        <v>22807</v>
      </c>
      <c r="T43" s="38"/>
      <c r="U43" s="146">
        <f t="shared" si="7"/>
        <v>156851</v>
      </c>
      <c r="V43" s="47"/>
      <c r="W43" s="47">
        <v>28564</v>
      </c>
      <c r="X43" s="47"/>
      <c r="Y43" s="166">
        <f t="shared" si="8"/>
        <v>185415</v>
      </c>
      <c r="Z43" s="52"/>
      <c r="AA43" s="169">
        <f t="shared" si="9"/>
        <v>107.47013510928724</v>
      </c>
      <c r="AB43" s="47"/>
      <c r="AC43" s="47">
        <v>146395</v>
      </c>
      <c r="AD43" s="47"/>
      <c r="AE43" s="47">
        <v>172527</v>
      </c>
    </row>
    <row r="44" spans="1:32" s="25" customFormat="1" ht="15" customHeight="1">
      <c r="A44" s="126" t="s">
        <v>161</v>
      </c>
      <c r="B44" s="63" t="s">
        <v>60</v>
      </c>
      <c r="C44" s="58" t="s">
        <v>20</v>
      </c>
      <c r="D44" s="95">
        <v>1278</v>
      </c>
      <c r="E44" s="96">
        <v>2838</v>
      </c>
      <c r="F44" s="96">
        <v>1879</v>
      </c>
      <c r="G44" s="96">
        <v>3681</v>
      </c>
      <c r="H44" s="43">
        <v>1666</v>
      </c>
      <c r="I44" s="45">
        <v>3528</v>
      </c>
      <c r="J44" s="43">
        <v>1437</v>
      </c>
      <c r="K44" s="45">
        <v>2514</v>
      </c>
      <c r="L44" s="37">
        <v>1174</v>
      </c>
      <c r="M44" s="37">
        <v>2072</v>
      </c>
      <c r="N44" s="38">
        <v>1667</v>
      </c>
      <c r="O44" s="38">
        <v>3253</v>
      </c>
      <c r="P44" s="207">
        <f>+D44+F44+H44+J44+L44+N44</f>
        <v>9101</v>
      </c>
      <c r="Q44" s="204">
        <f t="shared" si="6"/>
        <v>17886</v>
      </c>
      <c r="R44" s="38">
        <v>1140</v>
      </c>
      <c r="S44" s="38">
        <v>2092</v>
      </c>
      <c r="T44" s="139">
        <f>+P44+R44</f>
        <v>10241</v>
      </c>
      <c r="U44" s="146">
        <f t="shared" si="7"/>
        <v>19978</v>
      </c>
      <c r="V44" s="91">
        <v>1150</v>
      </c>
      <c r="W44" s="47">
        <f>+V44*1.84</f>
        <v>2116</v>
      </c>
      <c r="X44" s="166">
        <f>+T44+V44</f>
        <v>11391</v>
      </c>
      <c r="Y44" s="166">
        <f t="shared" si="8"/>
        <v>22094</v>
      </c>
      <c r="Z44" s="60">
        <f>+X44/AD44*100</f>
        <v>88.24759838859622</v>
      </c>
      <c r="AA44" s="169">
        <f t="shared" si="9"/>
        <v>70.83453560321887</v>
      </c>
      <c r="AB44" s="47">
        <v>10937</v>
      </c>
      <c r="AC44" s="47">
        <v>27019</v>
      </c>
      <c r="AD44" s="47">
        <v>12908</v>
      </c>
      <c r="AE44" s="47">
        <v>31191</v>
      </c>
      <c r="AF44" s="212"/>
    </row>
    <row r="45" spans="1:31" s="26" customFormat="1" ht="15" customHeight="1" hidden="1">
      <c r="A45" s="22" t="s">
        <v>89</v>
      </c>
      <c r="B45" s="63" t="s">
        <v>61</v>
      </c>
      <c r="C45" s="58" t="s">
        <v>4</v>
      </c>
      <c r="D45" s="95"/>
      <c r="E45" s="95"/>
      <c r="F45" s="95"/>
      <c r="G45" s="95"/>
      <c r="H45" s="43"/>
      <c r="I45" s="43"/>
      <c r="J45" s="43"/>
      <c r="K45" s="43"/>
      <c r="L45" s="37"/>
      <c r="M45" s="37"/>
      <c r="N45" s="38"/>
      <c r="O45" s="38"/>
      <c r="P45" s="207"/>
      <c r="Q45" s="204">
        <f t="shared" si="6"/>
        <v>0</v>
      </c>
      <c r="R45" s="38"/>
      <c r="S45" s="38"/>
      <c r="T45" s="38"/>
      <c r="U45" s="146">
        <f t="shared" si="7"/>
        <v>0</v>
      </c>
      <c r="V45" s="47"/>
      <c r="W45" s="47"/>
      <c r="X45" s="54"/>
      <c r="Y45" s="166">
        <f t="shared" si="8"/>
        <v>0</v>
      </c>
      <c r="Z45" s="52"/>
      <c r="AA45" s="169" t="e">
        <f t="shared" si="9"/>
        <v>#DIV/0!</v>
      </c>
      <c r="AB45" s="47"/>
      <c r="AC45" s="47"/>
      <c r="AD45" s="47"/>
      <c r="AE45" s="47"/>
    </row>
    <row r="46" spans="1:31" s="21" customFormat="1" ht="15" customHeight="1">
      <c r="A46" s="22" t="s">
        <v>162</v>
      </c>
      <c r="B46" s="63" t="s">
        <v>62</v>
      </c>
      <c r="C46" s="58" t="s">
        <v>4</v>
      </c>
      <c r="D46" s="95"/>
      <c r="E46" s="95">
        <v>19669</v>
      </c>
      <c r="F46" s="95"/>
      <c r="G46" s="95">
        <v>9854</v>
      </c>
      <c r="H46" s="43"/>
      <c r="I46" s="43">
        <v>15095</v>
      </c>
      <c r="J46" s="113"/>
      <c r="K46" s="43">
        <v>22462</v>
      </c>
      <c r="L46" s="37"/>
      <c r="M46" s="37">
        <v>16206</v>
      </c>
      <c r="N46" s="38"/>
      <c r="O46" s="38">
        <v>18873</v>
      </c>
      <c r="P46" s="207"/>
      <c r="Q46" s="204">
        <f t="shared" si="6"/>
        <v>102159</v>
      </c>
      <c r="R46" s="38"/>
      <c r="S46" s="38">
        <v>17783</v>
      </c>
      <c r="T46" s="38"/>
      <c r="U46" s="146">
        <f t="shared" si="7"/>
        <v>119942</v>
      </c>
      <c r="V46" s="47"/>
      <c r="W46" s="47">
        <v>18423</v>
      </c>
      <c r="X46" s="47"/>
      <c r="Y46" s="166">
        <f t="shared" si="8"/>
        <v>138365</v>
      </c>
      <c r="Z46" s="52"/>
      <c r="AA46" s="169">
        <f t="shared" si="9"/>
        <v>106.35198807080653</v>
      </c>
      <c r="AB46" s="47"/>
      <c r="AC46" s="47">
        <v>116740</v>
      </c>
      <c r="AD46" s="47"/>
      <c r="AE46" s="47">
        <v>130101</v>
      </c>
    </row>
    <row r="47" spans="1:31" s="21" customFormat="1" ht="15" customHeight="1" hidden="1">
      <c r="A47" s="22" t="s">
        <v>91</v>
      </c>
      <c r="B47" s="63" t="s">
        <v>63</v>
      </c>
      <c r="C47" s="61" t="s">
        <v>40</v>
      </c>
      <c r="D47" s="95"/>
      <c r="E47" s="95"/>
      <c r="F47" s="95"/>
      <c r="G47" s="95"/>
      <c r="H47" s="43"/>
      <c r="I47" s="43"/>
      <c r="J47" s="112"/>
      <c r="K47" s="43"/>
      <c r="L47" s="37"/>
      <c r="M47" s="37"/>
      <c r="N47" s="38"/>
      <c r="O47" s="38"/>
      <c r="P47" s="207"/>
      <c r="Q47" s="204">
        <f t="shared" si="6"/>
        <v>0</v>
      </c>
      <c r="R47" s="38"/>
      <c r="S47" s="38"/>
      <c r="T47" s="38"/>
      <c r="U47" s="146">
        <f t="shared" si="7"/>
        <v>0</v>
      </c>
      <c r="V47" s="47"/>
      <c r="W47" s="47"/>
      <c r="X47" s="54"/>
      <c r="Y47" s="166">
        <f t="shared" si="8"/>
        <v>0</v>
      </c>
      <c r="Z47" s="52"/>
      <c r="AA47" s="169" t="e">
        <f t="shared" si="9"/>
        <v>#DIV/0!</v>
      </c>
      <c r="AB47" s="47"/>
      <c r="AC47" s="47"/>
      <c r="AD47" s="47"/>
      <c r="AE47" s="47"/>
    </row>
    <row r="48" spans="1:31" s="21" customFormat="1" ht="15" customHeight="1" hidden="1">
      <c r="A48" s="22" t="s">
        <v>92</v>
      </c>
      <c r="B48" s="63" t="s">
        <v>64</v>
      </c>
      <c r="C48" s="61" t="s">
        <v>40</v>
      </c>
      <c r="D48" s="95"/>
      <c r="E48" s="95"/>
      <c r="F48" s="95"/>
      <c r="G48" s="95"/>
      <c r="H48" s="43"/>
      <c r="I48" s="43"/>
      <c r="J48" s="43"/>
      <c r="K48" s="43"/>
      <c r="L48" s="37"/>
      <c r="M48" s="37"/>
      <c r="N48" s="38"/>
      <c r="O48" s="38"/>
      <c r="P48" s="207"/>
      <c r="Q48" s="204">
        <f t="shared" si="6"/>
        <v>0</v>
      </c>
      <c r="R48" s="38"/>
      <c r="S48" s="38"/>
      <c r="T48" s="38"/>
      <c r="U48" s="146">
        <f t="shared" si="7"/>
        <v>0</v>
      </c>
      <c r="V48" s="47"/>
      <c r="W48" s="47"/>
      <c r="X48" s="54"/>
      <c r="Y48" s="166">
        <f t="shared" si="8"/>
        <v>0</v>
      </c>
      <c r="Z48" s="52"/>
      <c r="AA48" s="169" t="e">
        <f t="shared" si="9"/>
        <v>#DIV/0!</v>
      </c>
      <c r="AB48" s="47"/>
      <c r="AC48" s="47"/>
      <c r="AD48" s="47"/>
      <c r="AE48" s="47"/>
    </row>
    <row r="49" spans="1:31" s="21" customFormat="1" ht="15" customHeight="1">
      <c r="A49" s="22" t="s">
        <v>163</v>
      </c>
      <c r="B49" s="63" t="s">
        <v>65</v>
      </c>
      <c r="C49" s="58" t="s">
        <v>4</v>
      </c>
      <c r="D49" s="95"/>
      <c r="E49" s="95">
        <v>82211</v>
      </c>
      <c r="F49" s="95"/>
      <c r="G49" s="95">
        <v>50686</v>
      </c>
      <c r="H49" s="43"/>
      <c r="I49" s="43">
        <v>84252</v>
      </c>
      <c r="J49" s="43"/>
      <c r="K49" s="43">
        <v>81909</v>
      </c>
      <c r="L49" s="37"/>
      <c r="M49" s="37">
        <v>64552</v>
      </c>
      <c r="N49" s="40"/>
      <c r="O49" s="38">
        <v>72987</v>
      </c>
      <c r="P49" s="207"/>
      <c r="Q49" s="204">
        <f t="shared" si="6"/>
        <v>436597</v>
      </c>
      <c r="R49" s="38"/>
      <c r="S49" s="38">
        <v>77119</v>
      </c>
      <c r="T49" s="38"/>
      <c r="U49" s="146">
        <f t="shared" si="7"/>
        <v>513716</v>
      </c>
      <c r="V49" s="47"/>
      <c r="W49" s="47">
        <v>88263</v>
      </c>
      <c r="X49" s="47"/>
      <c r="Y49" s="166">
        <f t="shared" si="8"/>
        <v>601979</v>
      </c>
      <c r="Z49" s="52"/>
      <c r="AA49" s="169">
        <f t="shared" si="9"/>
        <v>108.15677889970894</v>
      </c>
      <c r="AB49" s="47"/>
      <c r="AC49" s="47">
        <v>472567</v>
      </c>
      <c r="AD49" s="47"/>
      <c r="AE49" s="47">
        <v>556580</v>
      </c>
    </row>
    <row r="50" spans="1:31" s="21" customFormat="1" ht="15" customHeight="1" hidden="1">
      <c r="A50" s="22" t="s">
        <v>94</v>
      </c>
      <c r="B50" s="63" t="s">
        <v>66</v>
      </c>
      <c r="C50" s="61" t="s">
        <v>40</v>
      </c>
      <c r="D50" s="95"/>
      <c r="E50" s="95"/>
      <c r="F50" s="95"/>
      <c r="G50" s="95"/>
      <c r="H50" s="43"/>
      <c r="I50" s="43"/>
      <c r="J50" s="43"/>
      <c r="K50" s="43"/>
      <c r="L50" s="37"/>
      <c r="M50" s="37"/>
      <c r="N50" s="38"/>
      <c r="O50" s="38"/>
      <c r="P50" s="207"/>
      <c r="Q50" s="204">
        <f t="shared" si="6"/>
        <v>0</v>
      </c>
      <c r="R50" s="38"/>
      <c r="S50" s="38"/>
      <c r="T50" s="38"/>
      <c r="U50" s="146">
        <f t="shared" si="7"/>
        <v>0</v>
      </c>
      <c r="V50" s="47"/>
      <c r="W50" s="47"/>
      <c r="X50" s="54"/>
      <c r="Y50" s="166">
        <f t="shared" si="8"/>
        <v>0</v>
      </c>
      <c r="Z50" s="52"/>
      <c r="AA50" s="169" t="e">
        <f t="shared" si="9"/>
        <v>#DIV/0!</v>
      </c>
      <c r="AB50" s="47"/>
      <c r="AC50" s="47"/>
      <c r="AD50" s="47"/>
      <c r="AE50" s="47"/>
    </row>
    <row r="51" spans="1:31" s="21" customFormat="1" ht="15" customHeight="1">
      <c r="A51" s="22" t="s">
        <v>164</v>
      </c>
      <c r="B51" s="63" t="s">
        <v>67</v>
      </c>
      <c r="C51" s="58" t="s">
        <v>4</v>
      </c>
      <c r="D51" s="98"/>
      <c r="E51" s="98">
        <v>76349</v>
      </c>
      <c r="F51" s="98"/>
      <c r="G51" s="98">
        <v>92512</v>
      </c>
      <c r="H51" s="44"/>
      <c r="I51" s="44">
        <v>94314</v>
      </c>
      <c r="J51" s="44"/>
      <c r="K51" s="44">
        <v>99504</v>
      </c>
      <c r="L51" s="37"/>
      <c r="M51" s="37">
        <v>42515</v>
      </c>
      <c r="N51" s="40"/>
      <c r="O51" s="38">
        <v>89185</v>
      </c>
      <c r="P51" s="207"/>
      <c r="Q51" s="204">
        <f t="shared" si="6"/>
        <v>494379</v>
      </c>
      <c r="R51" s="38"/>
      <c r="S51" s="38">
        <v>110280</v>
      </c>
      <c r="T51" s="38"/>
      <c r="U51" s="146">
        <f t="shared" si="7"/>
        <v>604659</v>
      </c>
      <c r="V51" s="47"/>
      <c r="W51" s="47">
        <v>111215</v>
      </c>
      <c r="X51" s="47"/>
      <c r="Y51" s="166">
        <f t="shared" si="8"/>
        <v>715874</v>
      </c>
      <c r="Z51" s="52"/>
      <c r="AA51" s="169">
        <f t="shared" si="9"/>
        <v>103.91506496560474</v>
      </c>
      <c r="AB51" s="47"/>
      <c r="AC51" s="47">
        <v>592092</v>
      </c>
      <c r="AD51" s="47"/>
      <c r="AE51" s="47">
        <v>688903</v>
      </c>
    </row>
    <row r="52" spans="1:31" s="21" customFormat="1" ht="15" customHeight="1" hidden="1">
      <c r="A52" s="22" t="s">
        <v>96</v>
      </c>
      <c r="B52" s="63" t="s">
        <v>68</v>
      </c>
      <c r="C52" s="61" t="s">
        <v>40</v>
      </c>
      <c r="D52" s="100"/>
      <c r="E52" s="95"/>
      <c r="F52" s="95"/>
      <c r="G52" s="95"/>
      <c r="H52" s="66"/>
      <c r="I52" s="43"/>
      <c r="J52" s="66"/>
      <c r="K52" s="43"/>
      <c r="L52" s="37"/>
      <c r="M52" s="37"/>
      <c r="N52" s="38"/>
      <c r="O52" s="38"/>
      <c r="P52" s="207"/>
      <c r="Q52" s="204">
        <f t="shared" si="6"/>
        <v>0</v>
      </c>
      <c r="R52" s="38"/>
      <c r="S52" s="38"/>
      <c r="T52" s="38"/>
      <c r="U52" s="146">
        <f t="shared" si="7"/>
        <v>0</v>
      </c>
      <c r="V52" s="47"/>
      <c r="W52" s="47"/>
      <c r="X52" s="54"/>
      <c r="Y52" s="166">
        <f t="shared" si="8"/>
        <v>0</v>
      </c>
      <c r="Z52" s="52"/>
      <c r="AA52" s="169" t="e">
        <f t="shared" si="9"/>
        <v>#DIV/0!</v>
      </c>
      <c r="AB52" s="47"/>
      <c r="AC52" s="47"/>
      <c r="AD52" s="47"/>
      <c r="AE52" s="47"/>
    </row>
    <row r="53" spans="1:31" s="21" customFormat="1" ht="15" customHeight="1">
      <c r="A53" s="22" t="s">
        <v>165</v>
      </c>
      <c r="B53" s="63" t="s">
        <v>69</v>
      </c>
      <c r="C53" s="58" t="s">
        <v>4</v>
      </c>
      <c r="D53" s="100"/>
      <c r="E53" s="65">
        <v>156377</v>
      </c>
      <c r="F53" s="65"/>
      <c r="G53" s="65">
        <v>87733</v>
      </c>
      <c r="H53" s="66"/>
      <c r="I53" s="45">
        <v>125899</v>
      </c>
      <c r="J53" s="66"/>
      <c r="K53" s="45">
        <v>123288</v>
      </c>
      <c r="L53" s="38"/>
      <c r="M53" s="38">
        <v>133340</v>
      </c>
      <c r="N53" s="40"/>
      <c r="O53" s="38">
        <v>133577</v>
      </c>
      <c r="P53" s="207"/>
      <c r="Q53" s="204">
        <f t="shared" si="6"/>
        <v>760214</v>
      </c>
      <c r="R53" s="38"/>
      <c r="S53" s="38">
        <v>159188</v>
      </c>
      <c r="T53" s="38"/>
      <c r="U53" s="146">
        <f t="shared" si="7"/>
        <v>919402</v>
      </c>
      <c r="V53" s="47"/>
      <c r="W53" s="47">
        <v>161237</v>
      </c>
      <c r="X53" s="47"/>
      <c r="Y53" s="166">
        <f t="shared" si="8"/>
        <v>1080639</v>
      </c>
      <c r="Z53" s="52"/>
      <c r="AA53" s="169">
        <f t="shared" si="9"/>
        <v>109.6016105966713</v>
      </c>
      <c r="AB53" s="47"/>
      <c r="AC53" s="47">
        <v>848227</v>
      </c>
      <c r="AD53" s="47"/>
      <c r="AE53" s="47">
        <v>985970</v>
      </c>
    </row>
    <row r="54" spans="1:31" s="21" customFormat="1" ht="15" customHeight="1">
      <c r="A54" s="22" t="s">
        <v>166</v>
      </c>
      <c r="B54" s="63" t="s">
        <v>70</v>
      </c>
      <c r="C54" s="58" t="s">
        <v>4</v>
      </c>
      <c r="D54" s="100"/>
      <c r="E54" s="65">
        <v>170147</v>
      </c>
      <c r="F54" s="65"/>
      <c r="G54" s="65">
        <v>151741</v>
      </c>
      <c r="H54" s="66"/>
      <c r="I54" s="45">
        <v>158417</v>
      </c>
      <c r="J54" s="66"/>
      <c r="K54" s="45">
        <v>194016</v>
      </c>
      <c r="L54" s="37"/>
      <c r="M54" s="37">
        <v>182429</v>
      </c>
      <c r="N54" s="40"/>
      <c r="O54" s="38">
        <v>143962</v>
      </c>
      <c r="P54" s="207"/>
      <c r="Q54" s="204">
        <f t="shared" si="6"/>
        <v>1000712</v>
      </c>
      <c r="R54" s="38"/>
      <c r="S54" s="38">
        <v>158654</v>
      </c>
      <c r="T54" s="38"/>
      <c r="U54" s="146">
        <f t="shared" si="7"/>
        <v>1159366</v>
      </c>
      <c r="V54" s="47"/>
      <c r="W54" s="47">
        <v>179298</v>
      </c>
      <c r="X54" s="47"/>
      <c r="Y54" s="166">
        <f t="shared" si="8"/>
        <v>1338664</v>
      </c>
      <c r="Z54" s="52"/>
      <c r="AA54" s="169">
        <f t="shared" si="9"/>
        <v>110.95414678135636</v>
      </c>
      <c r="AB54" s="47"/>
      <c r="AC54" s="47">
        <v>1036003</v>
      </c>
      <c r="AD54" s="47"/>
      <c r="AE54" s="47">
        <v>1206502</v>
      </c>
    </row>
    <row r="55" spans="1:31" s="21" customFormat="1" ht="15" customHeight="1">
      <c r="A55" s="22" t="s">
        <v>167</v>
      </c>
      <c r="B55" s="63" t="s">
        <v>113</v>
      </c>
      <c r="C55" s="58" t="s">
        <v>4</v>
      </c>
      <c r="D55" s="101"/>
      <c r="E55" s="102">
        <v>12494</v>
      </c>
      <c r="F55" s="102"/>
      <c r="G55" s="102">
        <v>10538</v>
      </c>
      <c r="H55" s="67"/>
      <c r="I55" s="68">
        <v>17336</v>
      </c>
      <c r="J55" s="67"/>
      <c r="K55" s="68">
        <v>15632</v>
      </c>
      <c r="L55" s="41"/>
      <c r="M55" s="41">
        <v>21534</v>
      </c>
      <c r="N55" s="40"/>
      <c r="O55" s="38">
        <v>17701</v>
      </c>
      <c r="P55" s="207"/>
      <c r="Q55" s="204">
        <f t="shared" si="6"/>
        <v>95235</v>
      </c>
      <c r="R55" s="38"/>
      <c r="S55" s="38">
        <v>19005</v>
      </c>
      <c r="T55" s="38"/>
      <c r="U55" s="146">
        <f t="shared" si="7"/>
        <v>114240</v>
      </c>
      <c r="V55" s="47"/>
      <c r="W55" s="47">
        <v>18282</v>
      </c>
      <c r="X55" s="47"/>
      <c r="Y55" s="166">
        <f t="shared" si="8"/>
        <v>132522</v>
      </c>
      <c r="Z55" s="52"/>
      <c r="AA55" s="169">
        <f t="shared" si="9"/>
        <v>109.2451383679425</v>
      </c>
      <c r="AB55" s="47"/>
      <c r="AC55" s="47">
        <v>105790</v>
      </c>
      <c r="AD55" s="47"/>
      <c r="AE55" s="47">
        <v>121307</v>
      </c>
    </row>
    <row r="56" spans="1:31" s="21" customFormat="1" ht="15" customHeight="1">
      <c r="A56" s="22" t="s">
        <v>168</v>
      </c>
      <c r="B56" s="63" t="s">
        <v>114</v>
      </c>
      <c r="C56" s="58" t="s">
        <v>4</v>
      </c>
      <c r="D56" s="100"/>
      <c r="E56" s="96">
        <v>9254</v>
      </c>
      <c r="F56" s="96"/>
      <c r="G56" s="96">
        <v>6638</v>
      </c>
      <c r="H56" s="66"/>
      <c r="I56" s="45">
        <v>9120</v>
      </c>
      <c r="J56" s="66"/>
      <c r="K56" s="45">
        <v>9251</v>
      </c>
      <c r="L56" s="38"/>
      <c r="M56" s="38">
        <v>10911</v>
      </c>
      <c r="N56" s="40"/>
      <c r="O56" s="38">
        <v>9871</v>
      </c>
      <c r="P56" s="207"/>
      <c r="Q56" s="204">
        <f t="shared" si="6"/>
        <v>55045</v>
      </c>
      <c r="R56" s="38"/>
      <c r="S56" s="38">
        <v>9465</v>
      </c>
      <c r="T56" s="38"/>
      <c r="U56" s="146">
        <f t="shared" si="7"/>
        <v>64510</v>
      </c>
      <c r="V56" s="47"/>
      <c r="W56" s="47">
        <v>9615</v>
      </c>
      <c r="X56" s="47"/>
      <c r="Y56" s="166">
        <f t="shared" si="8"/>
        <v>74125</v>
      </c>
      <c r="Z56" s="52"/>
      <c r="AA56" s="169">
        <f t="shared" si="9"/>
        <v>101.0221465076661</v>
      </c>
      <c r="AB56" s="47"/>
      <c r="AC56" s="47">
        <v>64490</v>
      </c>
      <c r="AD56" s="47"/>
      <c r="AE56" s="47">
        <v>73375</v>
      </c>
    </row>
    <row r="57" spans="1:31" s="21" customFormat="1" ht="33.75" customHeight="1" hidden="1">
      <c r="A57" s="27" t="s">
        <v>101</v>
      </c>
      <c r="B57" s="63" t="s">
        <v>115</v>
      </c>
      <c r="C57" s="61" t="s">
        <v>40</v>
      </c>
      <c r="D57" s="100"/>
      <c r="E57" s="96"/>
      <c r="F57" s="96"/>
      <c r="G57" s="96"/>
      <c r="H57" s="66"/>
      <c r="I57" s="45"/>
      <c r="J57" s="66"/>
      <c r="K57" s="45"/>
      <c r="L57" s="37"/>
      <c r="M57" s="37"/>
      <c r="N57" s="37"/>
      <c r="O57" s="38"/>
      <c r="P57" s="207"/>
      <c r="Q57" s="204">
        <f t="shared" si="6"/>
        <v>0</v>
      </c>
      <c r="R57" s="38"/>
      <c r="S57" s="38"/>
      <c r="T57" s="38"/>
      <c r="U57" s="146">
        <f t="shared" si="7"/>
        <v>0</v>
      </c>
      <c r="V57" s="47"/>
      <c r="W57" s="47"/>
      <c r="X57" s="54"/>
      <c r="Y57" s="166">
        <f t="shared" si="8"/>
        <v>0</v>
      </c>
      <c r="Z57" s="52"/>
      <c r="AA57" s="169" t="e">
        <f t="shared" si="9"/>
        <v>#DIV/0!</v>
      </c>
      <c r="AB57" s="47"/>
      <c r="AC57" s="47"/>
      <c r="AD57" s="47"/>
      <c r="AE57" s="47"/>
    </row>
    <row r="58" spans="1:31" s="21" customFormat="1" ht="33" customHeight="1" hidden="1">
      <c r="A58" s="27" t="s">
        <v>102</v>
      </c>
      <c r="B58" s="63" t="s">
        <v>116</v>
      </c>
      <c r="C58" s="61" t="s">
        <v>40</v>
      </c>
      <c r="D58" s="100"/>
      <c r="E58" s="96"/>
      <c r="F58" s="96"/>
      <c r="G58" s="96"/>
      <c r="H58" s="66"/>
      <c r="I58" s="45"/>
      <c r="J58" s="66"/>
      <c r="K58" s="45"/>
      <c r="L58" s="37"/>
      <c r="M58" s="37"/>
      <c r="N58" s="37"/>
      <c r="O58" s="38"/>
      <c r="P58" s="207"/>
      <c r="Q58" s="204">
        <f t="shared" si="6"/>
        <v>0</v>
      </c>
      <c r="R58" s="38"/>
      <c r="S58" s="38"/>
      <c r="T58" s="38"/>
      <c r="U58" s="146">
        <f t="shared" si="7"/>
        <v>0</v>
      </c>
      <c r="V58" s="47"/>
      <c r="W58" s="47"/>
      <c r="X58" s="54"/>
      <c r="Y58" s="166">
        <f t="shared" si="8"/>
        <v>0</v>
      </c>
      <c r="Z58" s="52"/>
      <c r="AA58" s="169" t="e">
        <f t="shared" si="9"/>
        <v>#DIV/0!</v>
      </c>
      <c r="AB58" s="47"/>
      <c r="AC58" s="47"/>
      <c r="AD58" s="47"/>
      <c r="AE58" s="47"/>
    </row>
    <row r="59" spans="1:32" s="21" customFormat="1" ht="15" customHeight="1">
      <c r="A59" s="126" t="s">
        <v>169</v>
      </c>
      <c r="B59" s="63" t="s">
        <v>117</v>
      </c>
      <c r="C59" s="58" t="s">
        <v>20</v>
      </c>
      <c r="D59" s="95">
        <v>9074</v>
      </c>
      <c r="E59" s="96">
        <v>12514</v>
      </c>
      <c r="F59" s="96">
        <v>23929</v>
      </c>
      <c r="G59" s="96">
        <v>49414</v>
      </c>
      <c r="H59" s="43">
        <v>33677</v>
      </c>
      <c r="I59" s="45">
        <v>21009</v>
      </c>
      <c r="J59" s="43">
        <v>12085</v>
      </c>
      <c r="K59" s="45">
        <v>17029</v>
      </c>
      <c r="L59" s="138">
        <v>8430</v>
      </c>
      <c r="M59" s="37">
        <v>12142</v>
      </c>
      <c r="N59" s="38">
        <v>14617</v>
      </c>
      <c r="O59" s="38">
        <v>25044</v>
      </c>
      <c r="P59" s="207">
        <f>+D59+F59+H59+J59+L59+N59</f>
        <v>101812</v>
      </c>
      <c r="Q59" s="204">
        <f t="shared" si="6"/>
        <v>137152</v>
      </c>
      <c r="R59" s="38">
        <v>36167</v>
      </c>
      <c r="S59" s="38">
        <v>26547</v>
      </c>
      <c r="T59" s="139">
        <f>+P59+R59</f>
        <v>137979</v>
      </c>
      <c r="U59" s="146">
        <f t="shared" si="7"/>
        <v>163699</v>
      </c>
      <c r="V59" s="91">
        <v>15218</v>
      </c>
      <c r="W59" s="47">
        <f>+S59/R59*V59</f>
        <v>11170.189565073133</v>
      </c>
      <c r="X59" s="166">
        <f>+T59+V59</f>
        <v>153197</v>
      </c>
      <c r="Y59" s="166">
        <f t="shared" si="8"/>
        <v>174869.18956507315</v>
      </c>
      <c r="Z59" s="60">
        <f>+X59/AD59*100</f>
        <v>157.22026662287948</v>
      </c>
      <c r="AA59" s="169">
        <f t="shared" si="9"/>
        <v>131.05491153926582</v>
      </c>
      <c r="AB59" s="47">
        <v>72350</v>
      </c>
      <c r="AC59" s="47">
        <v>122029</v>
      </c>
      <c r="AD59" s="47">
        <v>97441</v>
      </c>
      <c r="AE59" s="47">
        <v>133432</v>
      </c>
      <c r="AF59" s="214"/>
    </row>
    <row r="60" spans="1:31" s="21" customFormat="1" ht="15" customHeight="1">
      <c r="A60" s="22" t="s">
        <v>170</v>
      </c>
      <c r="B60" s="63" t="s">
        <v>118</v>
      </c>
      <c r="C60" s="58" t="s">
        <v>4</v>
      </c>
      <c r="D60" s="100"/>
      <c r="E60" s="96">
        <v>42199</v>
      </c>
      <c r="F60" s="96"/>
      <c r="G60" s="96">
        <v>38686</v>
      </c>
      <c r="H60" s="66"/>
      <c r="I60" s="45">
        <v>44075</v>
      </c>
      <c r="J60" s="66"/>
      <c r="K60" s="45">
        <v>41579</v>
      </c>
      <c r="L60" s="37"/>
      <c r="M60" s="37">
        <v>35291</v>
      </c>
      <c r="N60" s="38"/>
      <c r="O60" s="38">
        <v>48336</v>
      </c>
      <c r="P60" s="207"/>
      <c r="Q60" s="204">
        <f t="shared" si="6"/>
        <v>250166</v>
      </c>
      <c r="R60" s="38"/>
      <c r="S60" s="38">
        <v>47583</v>
      </c>
      <c r="T60" s="38"/>
      <c r="U60" s="146">
        <f t="shared" si="7"/>
        <v>297749</v>
      </c>
      <c r="V60" s="91"/>
      <c r="W60" s="47">
        <v>47253</v>
      </c>
      <c r="X60" s="47"/>
      <c r="Y60" s="166">
        <f t="shared" si="8"/>
        <v>345002</v>
      </c>
      <c r="Z60" s="52"/>
      <c r="AA60" s="169">
        <f t="shared" si="9"/>
        <v>104.91517125401792</v>
      </c>
      <c r="AB60" s="47"/>
      <c r="AC60" s="47">
        <v>285034</v>
      </c>
      <c r="AD60" s="47"/>
      <c r="AE60" s="47">
        <v>328839</v>
      </c>
    </row>
    <row r="61" spans="1:31" s="21" customFormat="1" ht="33" customHeight="1" hidden="1">
      <c r="A61" s="27" t="s">
        <v>105</v>
      </c>
      <c r="B61" s="63" t="s">
        <v>119</v>
      </c>
      <c r="C61" s="58" t="s">
        <v>20</v>
      </c>
      <c r="D61" s="100"/>
      <c r="E61" s="96"/>
      <c r="F61" s="96"/>
      <c r="G61" s="96"/>
      <c r="H61" s="66"/>
      <c r="I61" s="45"/>
      <c r="J61" s="66"/>
      <c r="K61" s="45"/>
      <c r="L61" s="37"/>
      <c r="M61" s="37"/>
      <c r="N61" s="37"/>
      <c r="O61" s="38"/>
      <c r="P61" s="207"/>
      <c r="Q61" s="204">
        <f t="shared" si="6"/>
        <v>0</v>
      </c>
      <c r="R61" s="38"/>
      <c r="S61" s="38"/>
      <c r="T61" s="38"/>
      <c r="U61" s="146">
        <f t="shared" si="7"/>
        <v>0</v>
      </c>
      <c r="V61" s="47"/>
      <c r="W61" s="47"/>
      <c r="X61" s="54"/>
      <c r="Y61" s="166">
        <f t="shared" si="8"/>
        <v>0</v>
      </c>
      <c r="Z61" s="52"/>
      <c r="AA61" s="169" t="e">
        <f t="shared" si="9"/>
        <v>#DIV/0!</v>
      </c>
      <c r="AB61" s="47"/>
      <c r="AC61" s="47"/>
      <c r="AD61" s="47"/>
      <c r="AE61" s="47"/>
    </row>
    <row r="62" spans="1:31" s="21" customFormat="1" ht="32.25" customHeight="1">
      <c r="A62" s="27" t="s">
        <v>171</v>
      </c>
      <c r="B62" s="63" t="s">
        <v>120</v>
      </c>
      <c r="C62" s="58" t="s">
        <v>4</v>
      </c>
      <c r="D62" s="100"/>
      <c r="E62" s="96">
        <v>26154</v>
      </c>
      <c r="F62" s="96"/>
      <c r="G62" s="96">
        <v>22414</v>
      </c>
      <c r="H62" s="66"/>
      <c r="I62" s="45">
        <v>27471</v>
      </c>
      <c r="J62" s="123"/>
      <c r="K62" s="37">
        <v>29810</v>
      </c>
      <c r="L62" s="37"/>
      <c r="M62" s="37">
        <v>26168</v>
      </c>
      <c r="N62" s="40"/>
      <c r="O62" s="38">
        <v>29627</v>
      </c>
      <c r="P62" s="207"/>
      <c r="Q62" s="204">
        <f t="shared" si="6"/>
        <v>161644</v>
      </c>
      <c r="R62" s="38"/>
      <c r="S62" s="38">
        <v>29914</v>
      </c>
      <c r="T62" s="215"/>
      <c r="U62" s="146">
        <f t="shared" si="7"/>
        <v>191558</v>
      </c>
      <c r="V62" s="213"/>
      <c r="W62" s="47">
        <v>29138</v>
      </c>
      <c r="X62" s="47"/>
      <c r="Y62" s="166">
        <f t="shared" si="8"/>
        <v>220696</v>
      </c>
      <c r="Z62" s="52"/>
      <c r="AA62" s="169">
        <f t="shared" si="9"/>
        <v>115.81930391704103</v>
      </c>
      <c r="AB62" s="47"/>
      <c r="AC62" s="47">
        <v>166395</v>
      </c>
      <c r="AD62" s="47"/>
      <c r="AE62" s="47">
        <v>190552</v>
      </c>
    </row>
    <row r="63" spans="1:31" s="21" customFormat="1" ht="15" customHeight="1" hidden="1">
      <c r="A63" s="22" t="s">
        <v>107</v>
      </c>
      <c r="B63" s="63" t="s">
        <v>121</v>
      </c>
      <c r="C63" s="58" t="s">
        <v>4</v>
      </c>
      <c r="D63" s="100"/>
      <c r="E63" s="96"/>
      <c r="F63" s="96"/>
      <c r="G63" s="96"/>
      <c r="H63" s="66"/>
      <c r="I63" s="45"/>
      <c r="J63" s="66"/>
      <c r="K63" s="43"/>
      <c r="L63" s="37"/>
      <c r="M63" s="37"/>
      <c r="N63" s="37"/>
      <c r="O63" s="38"/>
      <c r="P63" s="207"/>
      <c r="Q63" s="204">
        <f t="shared" si="6"/>
        <v>0</v>
      </c>
      <c r="R63" s="38"/>
      <c r="S63" s="38"/>
      <c r="T63" s="38"/>
      <c r="U63" s="146">
        <f t="shared" si="7"/>
        <v>0</v>
      </c>
      <c r="V63" s="47"/>
      <c r="W63" s="47"/>
      <c r="X63" s="54"/>
      <c r="Y63" s="166">
        <f t="shared" si="8"/>
        <v>0</v>
      </c>
      <c r="Z63" s="52"/>
      <c r="AA63" s="169" t="e">
        <f t="shared" si="9"/>
        <v>#DIV/0!</v>
      </c>
      <c r="AB63" s="47"/>
      <c r="AC63" s="47"/>
      <c r="AD63" s="47"/>
      <c r="AE63" s="47"/>
    </row>
    <row r="64" spans="1:31" s="21" customFormat="1" ht="33" customHeight="1" hidden="1">
      <c r="A64" s="27" t="s">
        <v>108</v>
      </c>
      <c r="B64" s="63" t="s">
        <v>122</v>
      </c>
      <c r="C64" s="58" t="s">
        <v>4</v>
      </c>
      <c r="D64" s="100"/>
      <c r="E64" s="96"/>
      <c r="F64" s="96"/>
      <c r="G64" s="96"/>
      <c r="H64" s="66"/>
      <c r="I64" s="45"/>
      <c r="J64" s="66"/>
      <c r="K64" s="45"/>
      <c r="L64" s="37"/>
      <c r="M64" s="37"/>
      <c r="N64" s="37"/>
      <c r="O64" s="38"/>
      <c r="P64" s="207"/>
      <c r="Q64" s="204">
        <f t="shared" si="6"/>
        <v>0</v>
      </c>
      <c r="R64" s="38"/>
      <c r="S64" s="38"/>
      <c r="T64" s="38"/>
      <c r="U64" s="146">
        <f t="shared" si="7"/>
        <v>0</v>
      </c>
      <c r="V64" s="47"/>
      <c r="W64" s="47"/>
      <c r="X64" s="54"/>
      <c r="Y64" s="166">
        <f t="shared" si="8"/>
        <v>0</v>
      </c>
      <c r="Z64" s="52"/>
      <c r="AA64" s="169" t="e">
        <f t="shared" si="9"/>
        <v>#DIV/0!</v>
      </c>
      <c r="AB64" s="47"/>
      <c r="AC64" s="47"/>
      <c r="AD64" s="47"/>
      <c r="AE64" s="47"/>
    </row>
    <row r="65" spans="1:31" s="21" customFormat="1" ht="33.75" customHeight="1">
      <c r="A65" s="27" t="s">
        <v>172</v>
      </c>
      <c r="B65" s="63" t="s">
        <v>123</v>
      </c>
      <c r="C65" s="58" t="s">
        <v>4</v>
      </c>
      <c r="D65" s="100"/>
      <c r="E65" s="96">
        <v>69063</v>
      </c>
      <c r="F65" s="96"/>
      <c r="G65" s="96">
        <v>57245</v>
      </c>
      <c r="H65" s="66"/>
      <c r="I65" s="45">
        <v>78590</v>
      </c>
      <c r="J65" s="66"/>
      <c r="K65" s="45">
        <v>75443</v>
      </c>
      <c r="L65" s="37"/>
      <c r="M65" s="37">
        <v>53776</v>
      </c>
      <c r="N65" s="40"/>
      <c r="O65" s="38">
        <v>66870</v>
      </c>
      <c r="P65" s="207"/>
      <c r="Q65" s="204">
        <f t="shared" si="6"/>
        <v>400987</v>
      </c>
      <c r="R65" s="38"/>
      <c r="S65" s="38">
        <v>67571</v>
      </c>
      <c r="T65" s="38"/>
      <c r="U65" s="146">
        <f t="shared" si="7"/>
        <v>468558</v>
      </c>
      <c r="V65" s="47"/>
      <c r="W65" s="47">
        <v>75217</v>
      </c>
      <c r="X65" s="47"/>
      <c r="Y65" s="166">
        <f t="shared" si="8"/>
        <v>543775</v>
      </c>
      <c r="Z65" s="52"/>
      <c r="AA65" s="169">
        <f t="shared" si="9"/>
        <v>102.2648627504081</v>
      </c>
      <c r="AB65" s="47"/>
      <c r="AC65" s="47">
        <v>457897</v>
      </c>
      <c r="AD65" s="47"/>
      <c r="AE65" s="47">
        <v>531732</v>
      </c>
    </row>
    <row r="66" spans="1:31" s="21" customFormat="1" ht="15" customHeight="1">
      <c r="A66" s="22" t="s">
        <v>173</v>
      </c>
      <c r="B66" s="63" t="s">
        <v>124</v>
      </c>
      <c r="C66" s="58" t="s">
        <v>4</v>
      </c>
      <c r="D66" s="100"/>
      <c r="E66" s="96">
        <v>6287</v>
      </c>
      <c r="F66" s="96"/>
      <c r="G66" s="96">
        <v>6406</v>
      </c>
      <c r="H66" s="66"/>
      <c r="I66" s="45">
        <v>6932</v>
      </c>
      <c r="J66" s="66"/>
      <c r="K66" s="45">
        <v>7043</v>
      </c>
      <c r="L66" s="37"/>
      <c r="M66" s="37">
        <v>1705</v>
      </c>
      <c r="N66" s="40"/>
      <c r="O66" s="38">
        <v>6494</v>
      </c>
      <c r="P66" s="207"/>
      <c r="Q66" s="204">
        <f t="shared" si="6"/>
        <v>34867</v>
      </c>
      <c r="R66" s="38"/>
      <c r="S66" s="38">
        <v>8530</v>
      </c>
      <c r="T66" s="38"/>
      <c r="U66" s="146">
        <f t="shared" si="7"/>
        <v>43397</v>
      </c>
      <c r="V66" s="47"/>
      <c r="W66" s="47">
        <v>7589</v>
      </c>
      <c r="X66" s="47"/>
      <c r="Y66" s="166">
        <f t="shared" si="8"/>
        <v>50986</v>
      </c>
      <c r="Z66" s="52"/>
      <c r="AA66" s="169">
        <f t="shared" si="9"/>
        <v>91.59929574934425</v>
      </c>
      <c r="AB66" s="47"/>
      <c r="AC66" s="47">
        <v>49134</v>
      </c>
      <c r="AD66" s="47"/>
      <c r="AE66" s="47">
        <v>55662</v>
      </c>
    </row>
    <row r="67" spans="1:31" s="21" customFormat="1" ht="34.5" customHeight="1">
      <c r="A67" s="27" t="s">
        <v>174</v>
      </c>
      <c r="B67" s="63" t="s">
        <v>125</v>
      </c>
      <c r="C67" s="58" t="s">
        <v>4</v>
      </c>
      <c r="D67" s="100"/>
      <c r="E67" s="96">
        <v>35550</v>
      </c>
      <c r="F67" s="96"/>
      <c r="G67" s="96">
        <v>35232</v>
      </c>
      <c r="H67" s="66"/>
      <c r="I67" s="45">
        <v>43881</v>
      </c>
      <c r="J67" s="66"/>
      <c r="K67" s="45">
        <v>42183</v>
      </c>
      <c r="L67" s="37"/>
      <c r="M67" s="37">
        <v>38541</v>
      </c>
      <c r="N67" s="40"/>
      <c r="O67" s="38">
        <v>38623</v>
      </c>
      <c r="P67" s="207"/>
      <c r="Q67" s="204">
        <f t="shared" si="6"/>
        <v>234010</v>
      </c>
      <c r="R67" s="38"/>
      <c r="S67" s="38">
        <v>77543</v>
      </c>
      <c r="T67" s="38"/>
      <c r="U67" s="146">
        <f t="shared" si="7"/>
        <v>311553</v>
      </c>
      <c r="V67" s="47"/>
      <c r="W67" s="47">
        <v>37288</v>
      </c>
      <c r="X67" s="47"/>
      <c r="Y67" s="166">
        <f t="shared" si="8"/>
        <v>348841</v>
      </c>
      <c r="Z67" s="52"/>
      <c r="AA67" s="169">
        <f t="shared" si="9"/>
        <v>132.77496755236345</v>
      </c>
      <c r="AB67" s="47"/>
      <c r="AC67" s="47">
        <v>217098</v>
      </c>
      <c r="AD67" s="47"/>
      <c r="AE67" s="47">
        <v>262731</v>
      </c>
    </row>
    <row r="68" spans="1:31" s="21" customFormat="1" ht="15" customHeight="1">
      <c r="A68" s="23" t="s">
        <v>175</v>
      </c>
      <c r="B68" s="63" t="s">
        <v>126</v>
      </c>
      <c r="C68" s="58" t="s">
        <v>4</v>
      </c>
      <c r="D68" s="100"/>
      <c r="E68" s="43">
        <v>157036</v>
      </c>
      <c r="F68" s="43"/>
      <c r="G68" s="43">
        <v>144988</v>
      </c>
      <c r="H68" s="66"/>
      <c r="I68" s="43">
        <v>173224</v>
      </c>
      <c r="J68" s="66"/>
      <c r="K68" s="43">
        <v>153289</v>
      </c>
      <c r="L68" s="84"/>
      <c r="M68" s="84">
        <v>138402</v>
      </c>
      <c r="N68" s="37"/>
      <c r="O68" s="38">
        <v>158671</v>
      </c>
      <c r="P68" s="207"/>
      <c r="Q68" s="204">
        <f t="shared" si="6"/>
        <v>925610</v>
      </c>
      <c r="R68" s="38"/>
      <c r="S68" s="38">
        <v>149054</v>
      </c>
      <c r="T68" s="38"/>
      <c r="U68" s="146">
        <f t="shared" si="7"/>
        <v>1074664</v>
      </c>
      <c r="V68" s="47"/>
      <c r="W68" s="47">
        <v>239945</v>
      </c>
      <c r="X68" s="47"/>
      <c r="Y68" s="166">
        <f t="shared" si="8"/>
        <v>1314609</v>
      </c>
      <c r="Z68" s="52"/>
      <c r="AA68" s="169">
        <f t="shared" si="9"/>
        <v>134.07509622621882</v>
      </c>
      <c r="AB68" s="47"/>
      <c r="AC68" s="47">
        <f>898355-43600</f>
        <v>854755</v>
      </c>
      <c r="AD68" s="47"/>
      <c r="AE68" s="47">
        <v>980502</v>
      </c>
    </row>
    <row r="69" spans="1:31" s="21" customFormat="1" ht="15" customHeight="1">
      <c r="A69" s="28"/>
      <c r="B69" s="69"/>
      <c r="C69" s="70"/>
      <c r="D69" s="70"/>
      <c r="E69" s="70"/>
      <c r="F69" s="70"/>
      <c r="G69" s="70"/>
      <c r="H69" s="71"/>
      <c r="I69" s="72"/>
      <c r="J69" s="73"/>
      <c r="K69" s="73"/>
      <c r="L69" s="74"/>
      <c r="M69" s="74"/>
      <c r="N69" s="74"/>
      <c r="O69" s="74"/>
      <c r="P69" s="208"/>
      <c r="Q69" s="208"/>
      <c r="R69" s="74"/>
      <c r="S69" s="74"/>
      <c r="T69" s="74"/>
      <c r="U69" s="74"/>
      <c r="V69" s="74"/>
      <c r="W69" s="74"/>
      <c r="X69" s="109"/>
      <c r="Y69" s="74"/>
      <c r="Z69" s="111"/>
      <c r="AA69" s="147"/>
      <c r="AB69" s="74"/>
      <c r="AC69" s="74"/>
      <c r="AD69" s="74"/>
      <c r="AE69" s="74"/>
    </row>
    <row r="70" spans="2:27" ht="19.5" customHeight="1">
      <c r="B70" s="5" t="s">
        <v>2</v>
      </c>
      <c r="C70" s="6"/>
      <c r="D70" s="6"/>
      <c r="E70" s="6"/>
      <c r="F70" s="114"/>
      <c r="G70" s="114"/>
      <c r="J70" s="258" t="s">
        <v>152</v>
      </c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</row>
    <row r="71" spans="2:27" ht="19.5" customHeight="1">
      <c r="B71" s="6"/>
      <c r="F71" s="6"/>
      <c r="G71" s="6"/>
      <c r="H71" s="6"/>
      <c r="I71" s="30"/>
      <c r="J71" s="31"/>
      <c r="K71" s="31"/>
      <c r="L71" s="31"/>
      <c r="M71" s="31"/>
      <c r="N71" s="31"/>
      <c r="T71" s="152"/>
      <c r="U71" s="152"/>
      <c r="V71" s="232" t="s">
        <v>186</v>
      </c>
      <c r="W71" s="232"/>
      <c r="X71" s="232"/>
      <c r="Y71" s="232"/>
      <c r="Z71" s="232"/>
      <c r="AA71" s="232"/>
    </row>
    <row r="72" spans="1:27" ht="19.5" customHeight="1">
      <c r="A72" s="12" t="s">
        <v>21</v>
      </c>
      <c r="B72" s="6"/>
      <c r="C72" s="6"/>
      <c r="D72" s="6"/>
      <c r="E72" s="6"/>
      <c r="H72" s="227" t="s">
        <v>129</v>
      </c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32" t="s">
        <v>187</v>
      </c>
      <c r="W72" s="232"/>
      <c r="X72" s="232"/>
      <c r="Y72" s="232"/>
      <c r="Z72" s="232"/>
      <c r="AA72" s="232"/>
    </row>
    <row r="73" spans="1:23" ht="18.75">
      <c r="A73" s="32"/>
      <c r="B73" s="6"/>
      <c r="C73" s="7"/>
      <c r="D73" s="7"/>
      <c r="E73" s="7"/>
      <c r="F73" s="6"/>
      <c r="G73" s="6"/>
      <c r="H73" s="6"/>
      <c r="I73" s="236"/>
      <c r="J73" s="237"/>
      <c r="K73" s="237"/>
      <c r="L73" s="31"/>
      <c r="M73" s="31"/>
      <c r="O73" s="238"/>
      <c r="P73" s="238"/>
      <c r="Q73" s="238"/>
      <c r="R73" s="238"/>
      <c r="S73" s="238"/>
      <c r="T73" s="238"/>
      <c r="U73" s="238"/>
      <c r="V73" s="238"/>
      <c r="W73" s="238"/>
    </row>
    <row r="74" spans="2:13" ht="15.75" customHeight="1">
      <c r="B74" s="6"/>
      <c r="C74" s="7"/>
      <c r="D74" s="7"/>
      <c r="E74" s="7"/>
      <c r="F74" s="7"/>
      <c r="G74" s="7"/>
      <c r="H74" s="6"/>
      <c r="I74" s="6"/>
      <c r="J74" s="31"/>
      <c r="K74" s="31"/>
      <c r="L74" s="31"/>
      <c r="M74" s="31"/>
    </row>
    <row r="75" spans="2:13" ht="15.75" customHeight="1">
      <c r="B75" s="6"/>
      <c r="C75" s="6"/>
      <c r="D75" s="6"/>
      <c r="E75" s="6"/>
      <c r="F75" s="7"/>
      <c r="G75" s="7"/>
      <c r="H75" s="6"/>
      <c r="I75" s="6"/>
      <c r="J75" s="31"/>
      <c r="K75" s="31"/>
      <c r="L75" s="31"/>
      <c r="M75" s="31"/>
    </row>
    <row r="76" spans="1:22" ht="15.75" customHeight="1">
      <c r="A76" s="3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O76" s="253"/>
      <c r="P76" s="253"/>
      <c r="Q76" s="253"/>
      <c r="R76" s="253"/>
      <c r="S76" s="253"/>
      <c r="T76" s="253"/>
      <c r="U76" s="253"/>
      <c r="V76" s="253"/>
    </row>
    <row r="77" spans="2:13" ht="15.7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3" ht="15.7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13" ht="15.75" customHeight="1">
      <c r="B79" s="6"/>
      <c r="F79" s="6"/>
      <c r="G79" s="6"/>
      <c r="H79" s="6"/>
      <c r="I79" s="6"/>
      <c r="J79" s="6"/>
      <c r="K79" s="7"/>
      <c r="L79" s="7"/>
      <c r="M79" s="7"/>
    </row>
    <row r="80" spans="1:27" ht="15.75" customHeight="1">
      <c r="A80" s="12" t="s">
        <v>130</v>
      </c>
      <c r="B80" s="7"/>
      <c r="H80" s="231" t="s">
        <v>148</v>
      </c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 t="s">
        <v>188</v>
      </c>
      <c r="W80" s="231"/>
      <c r="X80" s="231"/>
      <c r="Y80" s="231"/>
      <c r="Z80" s="231"/>
      <c r="AA80" s="231"/>
    </row>
    <row r="81" ht="15.75" customHeight="1"/>
    <row r="82" ht="15.75" customHeight="1"/>
    <row r="88" spans="9:13" ht="18.75">
      <c r="I88" s="7"/>
      <c r="J88" s="6"/>
      <c r="K88" s="7"/>
      <c r="L88" s="6"/>
      <c r="M88" s="6"/>
    </row>
    <row r="89" spans="9:13" ht="18.75">
      <c r="I89" s="7"/>
      <c r="J89" s="6"/>
      <c r="K89" s="6"/>
      <c r="L89" s="6"/>
      <c r="M89" s="6"/>
    </row>
    <row r="90" spans="9:13" ht="18.75">
      <c r="I90" s="7"/>
      <c r="J90" s="6"/>
      <c r="K90" s="6"/>
      <c r="L90" s="34"/>
      <c r="M90" s="34"/>
    </row>
    <row r="91" spans="9:13" ht="18.75">
      <c r="I91" s="6"/>
      <c r="J91" s="6"/>
      <c r="K91" s="6"/>
      <c r="L91" s="31"/>
      <c r="M91" s="31"/>
    </row>
    <row r="92" spans="9:13" ht="18.75">
      <c r="I92" s="7"/>
      <c r="J92" s="6"/>
      <c r="K92" s="7"/>
      <c r="L92" s="31"/>
      <c r="M92" s="31"/>
    </row>
  </sheetData>
  <sheetProtection/>
  <mergeCells count="56">
    <mergeCell ref="AD10:AE11"/>
    <mergeCell ref="AD12:AD14"/>
    <mergeCell ref="AE12:AE14"/>
    <mergeCell ref="B1:N1"/>
    <mergeCell ref="X2:AA2"/>
    <mergeCell ref="X3:AA3"/>
    <mergeCell ref="B4:N4"/>
    <mergeCell ref="X4:AA4"/>
    <mergeCell ref="H10:I11"/>
    <mergeCell ref="J10:K11"/>
    <mergeCell ref="L10:M11"/>
    <mergeCell ref="N10:O11"/>
    <mergeCell ref="R12:R14"/>
    <mergeCell ref="S12:S14"/>
    <mergeCell ref="V10:W11"/>
    <mergeCell ref="X10:Y11"/>
    <mergeCell ref="R10:S11"/>
    <mergeCell ref="O12:O14"/>
    <mergeCell ref="T12:T14"/>
    <mergeCell ref="U12:U14"/>
    <mergeCell ref="Z10:AA11"/>
    <mergeCell ref="X5:AA5"/>
    <mergeCell ref="A10:A14"/>
    <mergeCell ref="B10:B14"/>
    <mergeCell ref="C10:C14"/>
    <mergeCell ref="D10:E11"/>
    <mergeCell ref="F10:G11"/>
    <mergeCell ref="L12:L14"/>
    <mergeCell ref="M12:M14"/>
    <mergeCell ref="N12:N14"/>
    <mergeCell ref="AB10:AC11"/>
    <mergeCell ref="D12:D14"/>
    <mergeCell ref="E12:E14"/>
    <mergeCell ref="F12:F14"/>
    <mergeCell ref="G12:G14"/>
    <mergeCell ref="H12:H14"/>
    <mergeCell ref="I12:I14"/>
    <mergeCell ref="J12:J14"/>
    <mergeCell ref="K12:K14"/>
    <mergeCell ref="T10:U11"/>
    <mergeCell ref="V12:V14"/>
    <mergeCell ref="W12:W14"/>
    <mergeCell ref="X12:X14"/>
    <mergeCell ref="Y12:Y14"/>
    <mergeCell ref="Z12:Z14"/>
    <mergeCell ref="AA12:AA14"/>
    <mergeCell ref="V72:AA72"/>
    <mergeCell ref="I73:K73"/>
    <mergeCell ref="O73:W73"/>
    <mergeCell ref="P10:Q11"/>
    <mergeCell ref="O76:V76"/>
    <mergeCell ref="H80:U80"/>
    <mergeCell ref="V80:AA80"/>
    <mergeCell ref="J70:AA70"/>
    <mergeCell ref="V71:AA71"/>
    <mergeCell ref="H72:U72"/>
  </mergeCells>
  <printOptions/>
  <pageMargins left="0.17" right="0.16" top="0.2" bottom="0.2" header="0.2" footer="0.2"/>
  <pageSetup horizontalDpi="180" verticalDpi="180" orientation="landscape" scale="88" r:id="rId1"/>
  <ignoredErrors>
    <ignoredError sqref="B26:B59 B16 B18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tuanpc</cp:lastModifiedBy>
  <cp:lastPrinted>2014-08-15T08:28:48Z</cp:lastPrinted>
  <dcterms:created xsi:type="dcterms:W3CDTF">2001-05-16T22:27:05Z</dcterms:created>
  <dcterms:modified xsi:type="dcterms:W3CDTF">2014-09-09T02:25:36Z</dcterms:modified>
  <cp:category/>
  <cp:version/>
  <cp:contentType/>
  <cp:contentStatus/>
</cp:coreProperties>
</file>